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rpenescu001\Documents\Program\Trimise\"/>
    </mc:Choice>
  </mc:AlternateContent>
  <xr:revisionPtr revIDLastSave="0" documentId="13_ncr:1_{712314D6-88F5-4257-8512-F7418BEF8FB6}" xr6:coauthVersionLast="47" xr6:coauthVersionMax="47" xr10:uidLastSave="{00000000-0000-0000-0000-000000000000}"/>
  <bookViews>
    <workbookView xWindow="-110" yWindow="-110" windowWidth="19420" windowHeight="10300" xr2:uid="{F19C7C2F-B080-4388-80F4-2132181E9158}"/>
  </bookViews>
  <sheets>
    <sheet name="Sheet1" sheetId="1" r:id="rId1"/>
  </sheets>
  <definedNames>
    <definedName name="_xlnm._FilterDatabase" localSheetId="0" hidden="1">Sheet1!$A$203:$O$586</definedName>
    <definedName name="OLE_LINK49" localSheetId="0">Sheet1!#REF!</definedName>
    <definedName name="_xlnm.Print_Area" localSheetId="0">Sheet1!$B$5:$J$586</definedName>
    <definedName name="_xlnm.Print_Titles" localSheetId="0">Sheet1!$1:$2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550" i="1" l="1"/>
  <c r="D549" i="1"/>
  <c r="D548" i="1"/>
  <c r="D547" i="1"/>
  <c r="D546" i="1"/>
  <c r="D545" i="1"/>
  <c r="D544" i="1"/>
  <c r="D543" i="1"/>
  <c r="D542" i="1"/>
  <c r="D541" i="1"/>
  <c r="D540" i="1"/>
  <c r="D539" i="1"/>
  <c r="D538" i="1"/>
  <c r="D537" i="1"/>
  <c r="D536" i="1"/>
  <c r="D535" i="1"/>
  <c r="D534" i="1"/>
  <c r="D530" i="1"/>
  <c r="D527" i="1"/>
  <c r="D526" i="1"/>
  <c r="D525" i="1"/>
  <c r="D524" i="1"/>
  <c r="D523" i="1"/>
  <c r="D522" i="1"/>
  <c r="D521" i="1"/>
  <c r="D520" i="1"/>
  <c r="D519" i="1"/>
  <c r="D516" i="1"/>
  <c r="D514" i="1"/>
  <c r="D512" i="1"/>
  <c r="D510" i="1"/>
  <c r="D509" i="1"/>
  <c r="D508" i="1"/>
  <c r="D506" i="1"/>
  <c r="D500" i="1"/>
  <c r="D497" i="1"/>
  <c r="D496" i="1"/>
  <c r="D495" i="1"/>
  <c r="D494" i="1"/>
  <c r="D490" i="1"/>
  <c r="D485" i="1"/>
  <c r="D482" i="1"/>
  <c r="D477" i="1"/>
  <c r="D476" i="1"/>
  <c r="D475" i="1"/>
  <c r="D474" i="1"/>
  <c r="D473" i="1"/>
  <c r="D462" i="1"/>
  <c r="D460" i="1"/>
  <c r="D459" i="1"/>
  <c r="D457" i="1"/>
  <c r="D456" i="1"/>
  <c r="D450" i="1"/>
  <c r="D449" i="1"/>
  <c r="D448" i="1"/>
  <c r="D447" i="1"/>
  <c r="D443" i="1"/>
  <c r="D442" i="1"/>
  <c r="D440" i="1"/>
  <c r="D439" i="1"/>
  <c r="D436" i="1"/>
  <c r="D435" i="1"/>
  <c r="D432" i="1"/>
  <c r="D431" i="1"/>
  <c r="D429" i="1"/>
  <c r="D427" i="1"/>
  <c r="D422" i="1"/>
  <c r="D420" i="1"/>
  <c r="D412" i="1"/>
  <c r="D410" i="1"/>
  <c r="D408" i="1"/>
  <c r="D404" i="1"/>
  <c r="D401" i="1"/>
  <c r="D397" i="1"/>
  <c r="D395" i="1"/>
  <c r="D394" i="1"/>
  <c r="D392" i="1"/>
  <c r="D386" i="1"/>
  <c r="D379" i="1"/>
  <c r="D374" i="1"/>
  <c r="D372" i="1"/>
  <c r="D370" i="1"/>
  <c r="D360" i="1"/>
  <c r="D356" i="1"/>
  <c r="D355" i="1"/>
  <c r="D347" i="1"/>
  <c r="D344" i="1"/>
  <c r="D343" i="1"/>
  <c r="D340" i="1"/>
  <c r="D339" i="1"/>
  <c r="D334" i="1"/>
  <c r="D332" i="1"/>
  <c r="D330" i="1"/>
  <c r="D328" i="1"/>
  <c r="D326" i="1"/>
  <c r="D321" i="1"/>
  <c r="D320" i="1"/>
  <c r="D319" i="1"/>
  <c r="D313" i="1"/>
  <c r="D311" i="1"/>
  <c r="D310" i="1"/>
  <c r="D307" i="1"/>
  <c r="D306" i="1"/>
  <c r="D302" i="1"/>
  <c r="D300" i="1"/>
  <c r="D299" i="1"/>
  <c r="D294" i="1"/>
  <c r="D291" i="1"/>
  <c r="D287" i="1"/>
  <c r="D286" i="1"/>
  <c r="D281" i="1"/>
  <c r="D280" i="1"/>
  <c r="D278" i="1"/>
  <c r="D276" i="1"/>
  <c r="D275" i="1"/>
  <c r="D274" i="1"/>
  <c r="D273" i="1"/>
  <c r="D256" i="1"/>
  <c r="D253" i="1"/>
  <c r="D251" i="1"/>
  <c r="D248" i="1"/>
  <c r="D247" i="1"/>
  <c r="D243" i="1"/>
  <c r="D238" i="1"/>
  <c r="D228" i="1"/>
  <c r="D226" i="1"/>
  <c r="D224" i="1"/>
  <c r="D219" i="1"/>
  <c r="D218" i="1"/>
  <c r="D216" i="1"/>
  <c r="D213" i="1"/>
  <c r="D212" i="1"/>
  <c r="D206" i="1"/>
  <c r="D205" i="1"/>
  <c r="D204" i="1"/>
  <c r="D181" i="1"/>
  <c r="D179" i="1"/>
  <c r="D175" i="1"/>
  <c r="D174" i="1"/>
  <c r="D173" i="1"/>
  <c r="D172" i="1"/>
  <c r="D169" i="1"/>
  <c r="D162" i="1"/>
  <c r="D161" i="1"/>
  <c r="D160" i="1"/>
  <c r="D158" i="1"/>
  <c r="D156" i="1"/>
  <c r="D154" i="1"/>
  <c r="D153" i="1"/>
  <c r="D151" i="1"/>
  <c r="D149" i="1"/>
  <c r="D147" i="1"/>
  <c r="D146" i="1"/>
  <c r="D142" i="1"/>
  <c r="D139" i="1"/>
  <c r="D138" i="1"/>
  <c r="D136" i="1"/>
  <c r="D132" i="1"/>
  <c r="D131" i="1"/>
  <c r="D130" i="1"/>
  <c r="D128" i="1"/>
  <c r="D127" i="1"/>
  <c r="D126" i="1"/>
  <c r="D125" i="1"/>
  <c r="D124" i="1"/>
  <c r="D121" i="1"/>
  <c r="D118" i="1"/>
  <c r="D115" i="1"/>
  <c r="D114" i="1"/>
  <c r="D113" i="1"/>
  <c r="D112" i="1"/>
  <c r="D111" i="1"/>
  <c r="D110" i="1"/>
  <c r="D105" i="1"/>
  <c r="D103" i="1"/>
  <c r="D100" i="1"/>
  <c r="D98" i="1"/>
  <c r="D97" i="1"/>
  <c r="D96" i="1"/>
  <c r="D95" i="1"/>
  <c r="D94" i="1"/>
  <c r="D93" i="1"/>
  <c r="D91" i="1"/>
  <c r="D90" i="1"/>
  <c r="D89" i="1"/>
  <c r="D88" i="1"/>
  <c r="D87" i="1"/>
  <c r="D86" i="1"/>
  <c r="D82" i="1"/>
  <c r="D81" i="1"/>
  <c r="D80" i="1"/>
  <c r="D79" i="1"/>
  <c r="D78" i="1"/>
  <c r="D77" i="1"/>
  <c r="D76" i="1"/>
  <c r="D72" i="1"/>
  <c r="D69" i="1"/>
  <c r="D66" i="1"/>
  <c r="D65" i="1"/>
  <c r="D62" i="1"/>
  <c r="D61" i="1"/>
  <c r="D60" i="1"/>
  <c r="D57" i="1"/>
  <c r="D56" i="1"/>
  <c r="D55" i="1"/>
  <c r="D54" i="1"/>
  <c r="D53" i="1"/>
  <c r="D52" i="1"/>
  <c r="D50" i="1"/>
  <c r="D49" i="1"/>
  <c r="D48" i="1"/>
  <c r="D47" i="1"/>
  <c r="D45" i="1"/>
  <c r="D44" i="1"/>
  <c r="D43" i="1"/>
  <c r="D42" i="1"/>
  <c r="D41" i="1"/>
  <c r="D40" i="1"/>
  <c r="D39" i="1"/>
  <c r="D38" i="1"/>
  <c r="D37" i="1"/>
  <c r="D34" i="1"/>
  <c r="D31" i="1"/>
  <c r="D30" i="1"/>
  <c r="D29" i="1"/>
  <c r="D28" i="1"/>
  <c r="D26" i="1"/>
  <c r="D25" i="1"/>
  <c r="D22" i="1"/>
  <c r="D21" i="1"/>
  <c r="D19" i="1"/>
  <c r="D16" i="1"/>
  <c r="D15" i="1"/>
  <c r="D14" i="1"/>
  <c r="D13" i="1"/>
  <c r="D12" i="1"/>
  <c r="D11" i="1"/>
  <c r="D10" i="1"/>
</calcChain>
</file>

<file path=xl/sharedStrings.xml><?xml version="1.0" encoding="utf-8"?>
<sst xmlns="http://schemas.openxmlformats.org/spreadsheetml/2006/main" count="4776" uniqueCount="1490">
  <si>
    <t>Teatre, concerte</t>
  </si>
  <si>
    <t>Ziua</t>
  </si>
  <si>
    <t>Ora</t>
  </si>
  <si>
    <t>Nume</t>
  </si>
  <si>
    <t>Autor</t>
  </si>
  <si>
    <t>Regizor</t>
  </si>
  <si>
    <t>Actori</t>
  </si>
  <si>
    <t>Loc desfăşurare</t>
  </si>
  <si>
    <t>Preţ</t>
  </si>
  <si>
    <t>Obs</t>
  </si>
  <si>
    <t>Vineri-Joi</t>
  </si>
  <si>
    <t>toată ziua</t>
  </si>
  <si>
    <t>gratuit</t>
  </si>
  <si>
    <t>până pe 22 mai</t>
  </si>
  <si>
    <t>https://www.arte.tv/fr/videos/104532-000-A/les-saltimbanques-de-kader-belarți-a-la-halle-aux-grains/</t>
  </si>
  <si>
    <t>https://open.spotify.com/show/6ShLXhL4tUQWcF8dd6npAX</t>
  </si>
  <si>
    <t>Duminică</t>
  </si>
  <si>
    <t>20,00</t>
  </si>
  <si>
    <t>Joi</t>
  </si>
  <si>
    <t>Aula Magna POLITEHNICA (Splaiul Independenței, 313)</t>
  </si>
  <si>
    <t>https://events.upb.ro/teatrul-de-joi/</t>
  </si>
  <si>
    <t>Sîmbătă</t>
  </si>
  <si>
    <t>19,00</t>
  </si>
  <si>
    <t>Miercuri</t>
  </si>
  <si>
    <t>19,30</t>
  </si>
  <si>
    <t>Vineri</t>
  </si>
  <si>
    <t>Vineri, Joi</t>
  </si>
  <si>
    <t>Sîmbătă-Duminică</t>
  </si>
  <si>
    <t>11,00</t>
  </si>
  <si>
    <t>12,00</t>
  </si>
  <si>
    <t>unteatru (Str.Sfinții Apostoli 44 - Piața Națiunilor Unite)</t>
  </si>
  <si>
    <t>60 lei</t>
  </si>
  <si>
    <t>Luni-Miercuri</t>
  </si>
  <si>
    <t>https://forms.gle/5qwiTToT3eD2qhQW6</t>
  </si>
  <si>
    <t>18,00</t>
  </si>
  <si>
    <t>10,00;12,00</t>
  </si>
  <si>
    <t>Joi 11 apr</t>
  </si>
  <si>
    <t>Duminică 7 apr</t>
  </si>
  <si>
    <t>Sîmbătă 6 apr</t>
  </si>
  <si>
    <t>Vineri 5 apr</t>
  </si>
  <si>
    <t>Miercuri 10 apr</t>
  </si>
  <si>
    <t>Marți 9 apr</t>
  </si>
  <si>
    <t>Sîmbătă 13 apr</t>
  </si>
  <si>
    <t>Vineri 12 apr</t>
  </si>
  <si>
    <t>Duminică 14 apr</t>
  </si>
  <si>
    <t>Joi 18 apr</t>
  </si>
  <si>
    <t>Miercuri 17 apr</t>
  </si>
  <si>
    <t>Luni 15 apr</t>
  </si>
  <si>
    <t>Marți 16 apr</t>
  </si>
  <si>
    <t>Miercuri 24 apr</t>
  </si>
  <si>
    <t>Marți 23 apr</t>
  </si>
  <si>
    <t>Duminică 21 apr</t>
  </si>
  <si>
    <t>Sîmbătă 20 apr</t>
  </si>
  <si>
    <t>Vineri 19 apr</t>
  </si>
  <si>
    <t>Joi 25 apr</t>
  </si>
  <si>
    <t>Luni 22 apr</t>
  </si>
  <si>
    <t>Sîmbătă 27 apr</t>
  </si>
  <si>
    <t>Vineri 26 apr</t>
  </si>
  <si>
    <t>Duminică 28 apr</t>
  </si>
  <si>
    <t>Marți 30 apr</t>
  </si>
  <si>
    <t>opera</t>
  </si>
  <si>
    <t>Dirijor / Regizor</t>
  </si>
  <si>
    <t>Solişti</t>
  </si>
  <si>
    <t>Concertul în la minor pt pian și orchestră, op. 16 / Simfonia I în re major – Titanul</t>
  </si>
  <si>
    <t>Grieg / Mahler</t>
  </si>
  <si>
    <t>Frédéric Chaslin</t>
  </si>
  <si>
    <t>Saleem Abboud Ashkar (pian), Orchestra Națională Radio</t>
  </si>
  <si>
    <t>Sala Radio</t>
  </si>
  <si>
    <t>100 lei</t>
  </si>
  <si>
    <t>Oratoriul Elias, op. 70</t>
  </si>
  <si>
    <t>Mendelssohn</t>
  </si>
  <si>
    <t>Valentin Uryupin, Iosif Ion Prunner</t>
  </si>
  <si>
    <t>Diana Țugui (soprană), Anastasia Lepeshinskaya (mezzosoprană), Omer Kobiljak (tenor), Beniamin Pop (bas), Orchestra Simfonică a Filarmonicii Enescu</t>
  </si>
  <si>
    <t>Ateneul Român</t>
  </si>
  <si>
    <t>115;125;136 lei</t>
  </si>
  <si>
    <t>Die Seejungfrau (Sirena) / Concertul în la minor pt pian şi orchestră, op. 16 / Poemul simfonic Finlandia, op. 26</t>
  </si>
  <si>
    <t>Zemlinsky / Grieg / Sibelius</t>
  </si>
  <si>
    <t>Leo Hussain</t>
  </si>
  <si>
    <t>Raluca Știrbăț (pian), Orchestra Simfonică a Filarmonicii Enescu</t>
  </si>
  <si>
    <t>Diana Zăvălaș (pian), interpreți ai liceului de coregrafie Floria Capsali din București</t>
  </si>
  <si>
    <t>The Magic of Funk</t>
  </si>
  <si>
    <t>James Brown, Stevie Wonder, Bruno Mars etc</t>
  </si>
  <si>
    <t>Simona Strungaru</t>
  </si>
  <si>
    <t>Berti Barbera (voce), Adrian Ciuplea (chitară bas), Big Band Radio</t>
  </si>
  <si>
    <t>30;40;50 lei</t>
  </si>
  <si>
    <t>Uvertura operei Nunta lui Figaro / Concertul în la minor pentru pian și orchestră / Simfonia nr. 2 în re major, op 36</t>
  </si>
  <si>
    <t>Mozart / R. Schumann / Beethoven</t>
  </si>
  <si>
    <t>Delyana Lazarova</t>
  </si>
  <si>
    <t>Alexandra Silocea (pian), Orchestra de cameră Radio</t>
  </si>
  <si>
    <t>48;64;80 lei</t>
  </si>
  <si>
    <t>Marți</t>
  </si>
  <si>
    <t>Sonata nr. 2, în fa minor, pt pian şi vioară, op. 6 / Sonata nr. 2 pt pian si vioară, Agado, op. 28 / Vals sentimental, op. 51, nr. 6</t>
  </si>
  <si>
    <t>Enescu / Ștefan Aprodu / Ceaikovski</t>
  </si>
  <si>
    <t>Ștefan Aprodu (vioară), Eliza Puchianu (pian)</t>
  </si>
  <si>
    <t>Ateneul Român - Sala mică</t>
  </si>
  <si>
    <t>31,2;41,6 lei</t>
  </si>
  <si>
    <t>Luni</t>
  </si>
  <si>
    <t>Uvertura Ruslan şi Ludmila / Rapsodia pe o temă de Paganini pt pian şi orchestră, op. 43 / Suita de balet Petruşka</t>
  </si>
  <si>
    <t>Glinka / Rahmaninov / Stravinski</t>
  </si>
  <si>
    <t>Christian Badea</t>
  </si>
  <si>
    <t>Eldar Nebolsin (pian), Orchestra Simfonică a Filarmonicii Enescu</t>
  </si>
  <si>
    <t>Trei piese pentru orchestră de coarde, op. 4 nr. 2 / Concertul nr. 3 în si minor pentru vioară și orchestră, op. 61 / Recviem, op. 48</t>
  </si>
  <si>
    <t>C. Silvestri / Saint-Saëns / Fauré</t>
  </si>
  <si>
    <t>Cristian Oroșanu</t>
  </si>
  <si>
    <t>Gabriel Croitoru (vioară), Veronica Anușca (soprană), Balla Sándor (bariton), Orchestra Națională Radio</t>
  </si>
  <si>
    <t>Petrică şi lupul op. 67 &amp; Simfonia nr. 1 în re major op. 25, Clasica /Concerto no. 1  for turntables and chamber orchestra</t>
  </si>
  <si>
    <t>Sergei Prokofiev / Gabriel Prokofiev</t>
  </si>
  <si>
    <t>Ch. Warren-Green</t>
  </si>
  <si>
    <t>Florin Piersic Jr. (narator), DJ Mr. Switch, Orchestra de cameră Radio</t>
  </si>
  <si>
    <t>Uvertura academică, op. 80 &amp; Simfonia nr. 4, în mi minor, op. 98</t>
  </si>
  <si>
    <t>Johannes Brahms</t>
  </si>
  <si>
    <t>Orchestra Concerto</t>
  </si>
  <si>
    <t>57;68.72 lei</t>
  </si>
  <si>
    <t>Schubertiada: Patru lieduri: Gute Nacht, Taueschung, Die Forelle, Der Tod und das Madchen &amp; Cvartetul de coarde nr. 14, în re minor, D 810, Fata și moartea &amp;  Cvintetul de coarde în do major, D 956</t>
  </si>
  <si>
    <t>Schubert</t>
  </si>
  <si>
    <t>Yolanda Constantinescu (soprană), Inna Oncescu (pian), Rodica Dună (vioara I), Alexandra-Mihaela Gheorghe (vioara a II-a), Luiza Antonela Iorga (violă), Eugen-Bogdan Popa (violoncel), Ștefan Iordachi (violoncel II)</t>
  </si>
  <si>
    <t>Un ceas de cântec</t>
  </si>
  <si>
    <t>Maria Răducanu (voce, chitară)</t>
  </si>
  <si>
    <t>Teatrul de Artă (Sf. Ștefan 21)</t>
  </si>
  <si>
    <t>65 lei</t>
  </si>
  <si>
    <t>18,30</t>
  </si>
  <si>
    <t>TV</t>
  </si>
  <si>
    <t>Post TV</t>
  </si>
  <si>
    <t>23,20</t>
  </si>
  <si>
    <t>20,10</t>
  </si>
  <si>
    <t>HBO 2</t>
  </si>
  <si>
    <t>19,10</t>
  </si>
  <si>
    <t>HBO 3</t>
  </si>
  <si>
    <t>17,45</t>
  </si>
  <si>
    <t>19,15</t>
  </si>
  <si>
    <t>21,00;02,15</t>
  </si>
  <si>
    <t>21,00</t>
  </si>
  <si>
    <t>23,00</t>
  </si>
  <si>
    <t>Capitala Culturală</t>
  </si>
  <si>
    <t>TVR 1</t>
  </si>
  <si>
    <t>18,55</t>
  </si>
  <si>
    <t>20,00 / 21,00;02,35</t>
  </si>
  <si>
    <t>HBO / HBO 3</t>
  </si>
  <si>
    <t>22,50</t>
  </si>
  <si>
    <t>AMC</t>
  </si>
  <si>
    <t>20.00 / 21,00;02,30</t>
  </si>
  <si>
    <t>20,50 / 21,50;03,20</t>
  </si>
  <si>
    <t>21,45</t>
  </si>
  <si>
    <t>HBO</t>
  </si>
  <si>
    <t>20,30</t>
  </si>
  <si>
    <t>22,20</t>
  </si>
  <si>
    <t>23,15</t>
  </si>
  <si>
    <t>Cinemax</t>
  </si>
  <si>
    <t>Warner TV</t>
  </si>
  <si>
    <t>12,30</t>
  </si>
  <si>
    <t>15,15</t>
  </si>
  <si>
    <t>14,45</t>
  </si>
  <si>
    <t>17,15</t>
  </si>
  <si>
    <t>21,55</t>
  </si>
  <si>
    <t>22,25</t>
  </si>
  <si>
    <t>22,55</t>
  </si>
  <si>
    <t>16,00</t>
  </si>
  <si>
    <t>PRO Cinema</t>
  </si>
  <si>
    <t>20,30;01,15</t>
  </si>
  <si>
    <t>11,15</t>
  </si>
  <si>
    <t>13,30</t>
  </si>
  <si>
    <t>15,45</t>
  </si>
  <si>
    <t>22,30</t>
  </si>
  <si>
    <t>22,15</t>
  </si>
  <si>
    <t>Antena 1</t>
  </si>
  <si>
    <t>TVR 2</t>
  </si>
  <si>
    <t>Prima TV</t>
  </si>
  <si>
    <t>17,30</t>
  </si>
  <si>
    <t>17,25</t>
  </si>
  <si>
    <t>22,05</t>
  </si>
  <si>
    <t>17,55</t>
  </si>
  <si>
    <t>Film Now</t>
  </si>
  <si>
    <t>21,30</t>
  </si>
  <si>
    <t>22,00</t>
  </si>
  <si>
    <t>20,15</t>
  </si>
  <si>
    <t>TV 1000</t>
  </si>
  <si>
    <t>19,20</t>
  </si>
  <si>
    <t>22,45</t>
  </si>
  <si>
    <t>Cinemax 2</t>
  </si>
  <si>
    <t>23,30</t>
  </si>
  <si>
    <t>AXN</t>
  </si>
  <si>
    <t>22,50;04,20</t>
  </si>
  <si>
    <t>08,30</t>
  </si>
  <si>
    <t>23,55</t>
  </si>
  <si>
    <t>08,50</t>
  </si>
  <si>
    <t>11,50</t>
  </si>
  <si>
    <t>13,15</t>
  </si>
  <si>
    <t>16,10</t>
  </si>
  <si>
    <t>22,10</t>
  </si>
  <si>
    <t>10,05</t>
  </si>
  <si>
    <t>14,40</t>
  </si>
  <si>
    <t>16,15</t>
  </si>
  <si>
    <t>11,20</t>
  </si>
  <si>
    <t>17,10</t>
  </si>
  <si>
    <t>10,30</t>
  </si>
  <si>
    <t>14,30</t>
  </si>
  <si>
    <t>18,20</t>
  </si>
  <si>
    <t>09,40</t>
  </si>
  <si>
    <t>13,50</t>
  </si>
  <si>
    <t>11,45</t>
  </si>
  <si>
    <t>14,05</t>
  </si>
  <si>
    <t>15,50</t>
  </si>
  <si>
    <t>11,05</t>
  </si>
  <si>
    <t>12,50</t>
  </si>
  <si>
    <t>19,35</t>
  </si>
  <si>
    <t>23,05</t>
  </si>
  <si>
    <t>PRO TV</t>
  </si>
  <si>
    <t>13,30;03,30</t>
  </si>
  <si>
    <t>Național TV</t>
  </si>
  <si>
    <t>09,30</t>
  </si>
  <si>
    <t>09,20</t>
  </si>
  <si>
    <t>14,55</t>
  </si>
  <si>
    <t>17,00</t>
  </si>
  <si>
    <t>18,45</t>
  </si>
  <si>
    <t>15,05</t>
  </si>
  <si>
    <t>16,55</t>
  </si>
  <si>
    <t>10,20</t>
  </si>
  <si>
    <t>12,35</t>
  </si>
  <si>
    <t>Ronin</t>
  </si>
  <si>
    <t>09,35</t>
  </si>
  <si>
    <t>09,00</t>
  </si>
  <si>
    <t>13,25</t>
  </si>
  <si>
    <t>19,05</t>
  </si>
  <si>
    <t>15,10</t>
  </si>
  <si>
    <t>18,15</t>
  </si>
  <si>
    <t>19,50</t>
  </si>
  <si>
    <t>23,10</t>
  </si>
  <si>
    <t>21,35</t>
  </si>
  <si>
    <t>18,50</t>
  </si>
  <si>
    <t>23,45</t>
  </si>
  <si>
    <t>22,35</t>
  </si>
  <si>
    <t>22,00;03,00</t>
  </si>
  <si>
    <t>TVR Cultural</t>
  </si>
  <si>
    <t>17,50</t>
  </si>
  <si>
    <t>Film Cafe</t>
  </si>
  <si>
    <t>16,30</t>
  </si>
  <si>
    <t>18,05</t>
  </si>
  <si>
    <t>18,40</t>
  </si>
  <si>
    <t>Punch</t>
  </si>
  <si>
    <t>23,50</t>
  </si>
  <si>
    <t>18,10</t>
  </si>
  <si>
    <t>17,40</t>
  </si>
  <si>
    <t>18,25</t>
  </si>
  <si>
    <t>19,40</t>
  </si>
  <si>
    <t>17,20</t>
  </si>
  <si>
    <t>15,30</t>
  </si>
  <si>
    <t>12,10</t>
  </si>
  <si>
    <t>cinema</t>
  </si>
  <si>
    <t>Cinematograf</t>
  </si>
  <si>
    <t>Cinemateca Eforie</t>
  </si>
  <si>
    <t>10 lei</t>
  </si>
  <si>
    <t>13,00</t>
  </si>
  <si>
    <t>15;20 lei</t>
  </si>
  <si>
    <t>15,00;17,30;20,00</t>
  </si>
  <si>
    <t>Luni 8 apr</t>
  </si>
  <si>
    <t>18,00;20,00</t>
  </si>
  <si>
    <t>18,00;20,30</t>
  </si>
  <si>
    <t>15,30;19,00</t>
  </si>
  <si>
    <t>14,30;18,00;20,00</t>
  </si>
  <si>
    <t>Cinemateca Union</t>
  </si>
  <si>
    <t>Vineri, Duminică</t>
  </si>
  <si>
    <t>15,00</t>
  </si>
  <si>
    <t>25 lei</t>
  </si>
  <si>
    <t>Apollo 111 (Palatul Universul)</t>
  </si>
  <si>
    <t>50 lei</t>
  </si>
  <si>
    <t>Point (Str. Eremia Grigorescu 10)</t>
  </si>
  <si>
    <t>35 lei</t>
  </si>
  <si>
    <t>Muzeul Ţăranului Român</t>
  </si>
  <si>
    <t>9;15 lei</t>
  </si>
  <si>
    <t>19,45</t>
  </si>
  <si>
    <t>Elvira Popescu</t>
  </si>
  <si>
    <t>Europa</t>
  </si>
  <si>
    <t>15 lei</t>
  </si>
  <si>
    <t>Vineri-Marți</t>
  </si>
  <si>
    <t>Hollywood Multiplex</t>
  </si>
  <si>
    <t>Vineri-Dum, Mi-Joi</t>
  </si>
  <si>
    <t>13,15;14,30;16,45;18,00;20,15</t>
  </si>
  <si>
    <t>Luni-Marți</t>
  </si>
  <si>
    <t>16,45;18,00;20,15</t>
  </si>
  <si>
    <t>16,30;21,30</t>
  </si>
  <si>
    <t>16,00;18,30;21,00</t>
  </si>
  <si>
    <t>Vineri-Miercuri</t>
  </si>
  <si>
    <t>17,15;20,00</t>
  </si>
  <si>
    <t>Miercuri-Joi</t>
  </si>
  <si>
    <t>Cinema City Cotroceni</t>
  </si>
  <si>
    <t>20,50</t>
  </si>
  <si>
    <t>Cinema City Sun Plaza</t>
  </si>
  <si>
    <t>Cineplexx Baneasa</t>
  </si>
  <si>
    <t>Cinema City Mega Mall</t>
  </si>
  <si>
    <t>21,10</t>
  </si>
  <si>
    <t>Cinema City ParkLake</t>
  </si>
  <si>
    <t>21,40</t>
  </si>
  <si>
    <t>17,20;20,10</t>
  </si>
  <si>
    <t>CINEMAX Veranda</t>
  </si>
  <si>
    <t>diferite ore</t>
  </si>
  <si>
    <t>toate mallurile</t>
  </si>
  <si>
    <t>Vineri, Luni-Marți</t>
  </si>
  <si>
    <t>17,10;20,15</t>
  </si>
  <si>
    <t>20,40</t>
  </si>
  <si>
    <t>19,40;22,30</t>
  </si>
  <si>
    <t>Vineri, Luni-Joi</t>
  </si>
  <si>
    <t>19,50;22,10</t>
  </si>
  <si>
    <t>11,00;19,50;22,10</t>
  </si>
  <si>
    <t>11,50;17,50</t>
  </si>
  <si>
    <t>17,15;19,50;22,30</t>
  </si>
  <si>
    <t>14,30;17,15;19,50;22,30</t>
  </si>
  <si>
    <t>19,10;21,50</t>
  </si>
  <si>
    <t>16,40;19,20;22,00</t>
  </si>
  <si>
    <t>17,40;20,20</t>
  </si>
  <si>
    <t>+++++ = e păcat să-l rataţi // ++++ = merită văzut</t>
  </si>
  <si>
    <t xml:space="preserve">Pt conformitate: </t>
  </si>
  <si>
    <t>? = nu l-am văzut;citiţi cronicile să vedeţi dacă vă interesează</t>
  </si>
  <si>
    <t xml:space="preserve">Puteţi citi arțicolele săptămînii la adresa : </t>
  </si>
  <si>
    <t>Răzvan Penescu</t>
  </si>
  <si>
    <t>*) Link spre cronici pe LiterNet.ro</t>
  </si>
  <si>
    <t>https://atelier.liternet.ro</t>
  </si>
  <si>
    <t>Copyright © 2024, LiterNet</t>
  </si>
  <si>
    <t>Dragoș Huluba</t>
  </si>
  <si>
    <t>?</t>
  </si>
  <si>
    <t>29.03.2024 30.03.2024 31.03.2024 01.04.2024 02.04.2024 03.04.2024 04.04.2024</t>
  </si>
  <si>
    <t>Eric Bogosian</t>
  </si>
  <si>
    <t>Ștefan Iancu</t>
  </si>
  <si>
    <t>Gelu Colceag</t>
  </si>
  <si>
    <t>Catinca Drăgănescu</t>
  </si>
  <si>
    <t>Eugen Gyemant</t>
  </si>
  <si>
    <t>Diana Mititelu</t>
  </si>
  <si>
    <t>+++++</t>
  </si>
  <si>
    <t>Elise Wilk</t>
  </si>
  <si>
    <t>Kader Belarbi (coregraf)</t>
  </si>
  <si>
    <t>Ballet du Capitole</t>
  </si>
  <si>
    <t>Andrei Măjeri</t>
  </si>
  <si>
    <t>Tudor Cucu Dumitrescu, Bogdan Iancu, Ciprian Nicula, Dan Pughineanu, Adelin Tudorache, Adrian Iancu</t>
  </si>
  <si>
    <t>Tot nimicul care a încăput într-un sertar</t>
  </si>
  <si>
    <t>Cătălina Mihai</t>
  </si>
  <si>
    <t>Radu Iacoban</t>
  </si>
  <si>
    <t>Cătălina Mihai, Lucian Iftime, Florin Aioane, Ștefan Radu, loana Nimigean, Vlad Brumaru, Corina Moise, Radu lacoban</t>
  </si>
  <si>
    <t>Bogdan Theodor Olteanu, Adrian Nicolae</t>
  </si>
  <si>
    <t>Bogdan Theodor Olteanu</t>
  </si>
  <si>
    <t>Ioana Bugarin, Mădălina Stoica, Ştefania Cîrcu, Alexandru Ion / Adrian Nicolae, Carol Ionescu / Vlad Ionuţ Popescu, Ramona Niculae / Daria Pentelie</t>
  </si>
  <si>
    <t>45;65 lei</t>
  </si>
  <si>
    <t>31.03.2024</t>
  </si>
  <si>
    <t>Sânziana și Pepelea</t>
  </si>
  <si>
    <t>după Vasile Alecsandri</t>
  </si>
  <si>
    <t>George Ivașcu</t>
  </si>
  <si>
    <t>Irini Katz, Alexandru Nicolae, Nicolae Drăgulin, Iustin Danalache, Karina Jianu, Diana Lanțos, Silviu Lupescu, Vlad Mogoș, David Luncă, Teofil Memelis, Danial Mohebbi, Ioana Alexuc, Cristina Dănciulescu, Valentina Kocsis, Buse Özgul</t>
  </si>
  <si>
    <t>04.04.2024</t>
  </si>
  <si>
    <t>Elena Vlădăreanu</t>
  </si>
  <si>
    <t>Bogdan Mustață</t>
  </si>
  <si>
    <t xml:space="preserve">Ela Ionescu, Bogdan Albulescu. </t>
  </si>
  <si>
    <t>Teatrelli (Piața Lahovari 7)</t>
  </si>
  <si>
    <t>30.03.2024</t>
  </si>
  <si>
    <t>Florin Fieroiu</t>
  </si>
  <si>
    <t>Nicoleta Lefter, Alexandra Mihaela Dancs, Simona Dabija, Eliza Trefas / Paul Cimpoieru, Sergiu Diță / Denis Bolborea</t>
  </si>
  <si>
    <t>Mike Bartlett</t>
  </si>
  <si>
    <t>Ana Ularu, Lucian Iftime</t>
  </si>
  <si>
    <t>Teatrul Act</t>
  </si>
  <si>
    <t>++++1/2</t>
  </si>
  <si>
    <t>03.04.2024</t>
  </si>
  <si>
    <t>Tot aici, anul viitor</t>
  </si>
  <si>
    <t>Bernard Slade</t>
  </si>
  <si>
    <t>Cosmin Crețu</t>
  </si>
  <si>
    <t>Raluca Botez, Cosmin Crețu</t>
  </si>
  <si>
    <t>Teatrul Apropo (Bd Dimitrie Pompeiu 8)</t>
  </si>
  <si>
    <t>29.03.2024</t>
  </si>
  <si>
    <t>Mihai Ignat</t>
  </si>
  <si>
    <t>Raluca Botez</t>
  </si>
  <si>
    <t>Claudia Moroșanu, Iulia Bibu, Diana Amitroaie, Eduard Păuna/Uretyan Reinhardt, Andrei Bibire</t>
  </si>
  <si>
    <t>Ruxandra Simion</t>
  </si>
  <si>
    <t>Lorena Zăbrăuțanu</t>
  </si>
  <si>
    <t>Silva Helena Schmidt, Iulia Verdeș</t>
  </si>
  <si>
    <t>Nick Payne</t>
  </si>
  <si>
    <t>George Dogaru</t>
  </si>
  <si>
    <t>Ioana Barbu, Marin Grigore</t>
  </si>
  <si>
    <t>Insomniacii</t>
  </si>
  <si>
    <t>Mimi Brănescu</t>
  </si>
  <si>
    <t>Sorin Militaru</t>
  </si>
  <si>
    <t>Liviu Cheloiu, George Constantinescu, Marin Grigore</t>
  </si>
  <si>
    <t>texte scurte de dramaturgi americani contemporani</t>
  </si>
  <si>
    <t>Doina Antohi</t>
  </si>
  <si>
    <t>Ioana Barbu, Gabriel Hriţcu, Eduard Adam, Doina Antohi</t>
  </si>
  <si>
    <t>Extraconjugal</t>
  </si>
  <si>
    <t>Neil Simon</t>
  </si>
  <si>
    <t>Andreea Mateiu, George Constantinescu</t>
  </si>
  <si>
    <t>Neil LaBute</t>
  </si>
  <si>
    <t>Silviu Debu</t>
  </si>
  <si>
    <t>Anca Dumitra, Lucian Ionescu, Andreea Alexandrescu, Anghel Damian</t>
  </si>
  <si>
    <t>Teatrul de Comedie</t>
  </si>
  <si>
    <t>33 lei</t>
  </si>
  <si>
    <t>29.03.2024 04.04.2024</t>
  </si>
  <si>
    <t>Nepotul meu, Veniamin</t>
  </si>
  <si>
    <t>Ludmila Ulițkaia</t>
  </si>
  <si>
    <t>Vlad Massaci</t>
  </si>
  <si>
    <t>Maia Morgenstern, Emilia Popescu, Anca Dumitra / Andreea Alexandrescu, Răzvan Alexe / Andrei Miercure</t>
  </si>
  <si>
    <t>Nu sunt Turnul Eiffel</t>
  </si>
  <si>
    <t>Ecaterina Oproiu</t>
  </si>
  <si>
    <t>Anca Dumitra, Dan Rădulescu, Andreea Samson, Violeta Huluba, Dragoș Huluba, Luca Rusu</t>
  </si>
  <si>
    <t>Nick Whitby</t>
  </si>
  <si>
    <t>Liviu Pintileasa, Ilona Brezoianu, Alin Florea, Angel Popescu, Răzvan Krem Alexe, Alexandru Conovaru / Sorin Miron, Simona Stoicescu / Andreea Samson, Șerban Georgevici, Andreea Alexandrescu, Ștefan Voicu, Tudor Palade, Ștefan Pîrnuș</t>
  </si>
  <si>
    <t>70 lei</t>
  </si>
  <si>
    <t>David Lindsay-Abaire</t>
  </si>
  <si>
    <t>Andreea Vulpe</t>
  </si>
  <si>
    <t>Mihaela Teleoacă, Silviu Debu, Laura Creț, Delia Nartea, Sandu Pop, Iasmina Crețoi, Cătălina Mihai</t>
  </si>
  <si>
    <t>Iarina Demian</t>
  </si>
  <si>
    <t>Tudor Chirilă</t>
  </si>
  <si>
    <t>Thornton Wilder</t>
  </si>
  <si>
    <t>Alexandru Dabija</t>
  </si>
  <si>
    <t>Iulia Samson, Bogdan Nechifor, Dan Pughineanu, Mihaela Trofimov, Doru Bem, Oana Predescu, Mihai Mitrea, Dana Marineci, Mircea Alexandru Băluță, Ana Udroiu, Radu Micu, Dan Clucinschi, Ovidiu Ușvat, Matei Arvunescu, Ion Bechet, Robert Radoveneanu, Alex Popa, Andreea Hristu, Dragoș Spahiu, Annemary Ziegler, Elena Ghimpețeanu</t>
  </si>
  <si>
    <t>Teatrul Excelsior</t>
  </si>
  <si>
    <t>35;50;65 lei</t>
  </si>
  <si>
    <t>David Greig după Stanisław Lem</t>
  </si>
  <si>
    <t>Bobi Pricop</t>
  </si>
  <si>
    <t>Camelia Pintilie, Bogdan Nechifor, Mircea Alexandru Băluță, Oana Predescu, Florin Piersic Jr. (voce), Eva Maria Ghimpețeanu / Astrid Ghițescu / Greta Rădulescu</t>
  </si>
  <si>
    <t>50;75 lei</t>
  </si>
  <si>
    <t>Martin McDonagh</t>
  </si>
  <si>
    <t>Ionuț Grama, Lucian Iftime, Andrei Seuşan / Cătălin Babliuc, Dan Rădulescu</t>
  </si>
  <si>
    <t>Teatrul Metropolis</t>
  </si>
  <si>
    <t>59,4 lei</t>
  </si>
  <si>
    <t>Norbert Boda</t>
  </si>
  <si>
    <t>Vlad Pânzaru, Tiberius Zavelea, Francesca Fulop, Stella Cora, David Drugaru, Ștefan Alexandru Iancu, Teona Stavarachi, Irina Sibef</t>
  </si>
  <si>
    <t>34,5 lei</t>
  </si>
  <si>
    <t>Oana Pellea, după Lena Constante</t>
  </si>
  <si>
    <t>Oana Pellea</t>
  </si>
  <si>
    <t>Teatrul Național - Sala Atelier</t>
  </si>
  <si>
    <t>30;50 lei</t>
  </si>
  <si>
    <t>după Giuseppe Berto</t>
  </si>
  <si>
    <t>Ion Caramitru</t>
  </si>
  <si>
    <t>Ilinca Goia, Ioan Andrei Ionescu</t>
  </si>
  <si>
    <t>30.03.2024 31.03.2024</t>
  </si>
  <si>
    <t>Teatrul Național pentru copii (5-12 ani)</t>
  </si>
  <si>
    <t>Marian Râlea</t>
  </si>
  <si>
    <t>Marian Râlea, copiii din public</t>
  </si>
  <si>
    <t>Teatrul Național - Sala Media</t>
  </si>
  <si>
    <t>40 lei</t>
  </si>
  <si>
    <t>Fetița soldat</t>
  </si>
  <si>
    <t>Mihaela Michailov</t>
  </si>
  <si>
    <t>Silvia Roman</t>
  </si>
  <si>
    <t>Silvana Mihai / Cristina Juncu &amp; Mariana Mihuţ (voce)</t>
  </si>
  <si>
    <t>Teatrul Național - Sala Mică</t>
  </si>
  <si>
    <t>Slawomir Mrozek</t>
  </si>
  <si>
    <t>Tompa Gabor</t>
  </si>
  <si>
    <t>Matei Constantin, Rodica Negrea, Emilian Oprea, Cătălina Mihai / Maruca Băiașu, George Ivașcu, Emilia Popescu, Mihai Constantin, Florin Ghioca</t>
  </si>
  <si>
    <t>Teatrul Național - Sala Pictură</t>
  </si>
  <si>
    <t>Margaret Mazzantini</t>
  </si>
  <si>
    <t>Toma Dănilă</t>
  </si>
  <si>
    <t>Ioan Andrei Ionescu</t>
  </si>
  <si>
    <t xml:space="preserve">Florin Piersic jr. </t>
  </si>
  <si>
    <t>Radu F. Alexandru</t>
  </si>
  <si>
    <t>Silviu Purcărete</t>
  </si>
  <si>
    <t>Claudiu Bleonţ, Mircea Rusu, Marius Manole, Lari Giorgescu, Alexandru Potocean, Marius Bodochi, Paul Chiribuță</t>
  </si>
  <si>
    <t>Teatrul Național - Sala Studio</t>
  </si>
  <si>
    <t>30;60;80 lei</t>
  </si>
  <si>
    <t>John Patrick Shanley</t>
  </si>
  <si>
    <t>Cristi Juncu</t>
  </si>
  <si>
    <t>Andi Vasluianu, Cerasela Iosifescu, Ion Haiduc, Victoria Cociaș</t>
  </si>
  <si>
    <t>Teatrul Nottara</t>
  </si>
  <si>
    <t>32,4;47,5 lei</t>
  </si>
  <si>
    <t>Mihail Sebastian</t>
  </si>
  <si>
    <t>Erwin Șimșensohn</t>
  </si>
  <si>
    <t>Gabriel Răuță, Ada Navrot, Gabril Pătru, Daniela Minoiu, Alexandru Mike Gheorghiu, Dani Popescu, Cristian Nicolaie, Claudiu Romila, Vlad Bălan, Ana Radu, Ioana Calotă, Crenguța Hariton, Andreea Măcelaru Șofron</t>
  </si>
  <si>
    <t>37,8;47,52;70,2 lei</t>
  </si>
  <si>
    <t>Oraşul luminii</t>
  </si>
  <si>
    <t>Conor McPherson</t>
  </si>
  <si>
    <t>Șerban Gomoi, Sorin Cociș, Sorina Ștefănescu, Rareș Andrici, Laura Anghel</t>
  </si>
  <si>
    <t>Eric-Emmanuel Schmitt</t>
  </si>
  <si>
    <t>Claudiu Goga</t>
  </si>
  <si>
    <t>Alexandru Repan, Ion Haiduc, Crenguța Hariton, Cristian Nicolaie</t>
  </si>
  <si>
    <t>Joe Masteroff (libret), John Kander (muzică), Fred Ebb (versuri)</t>
  </si>
  <si>
    <t>Răzvan Mazilu</t>
  </si>
  <si>
    <t>Ioana Mărcoiu, Mihai Smarandache, Silvian Vâlcu, Gabriela Popescu, Ionel Mihăilescu, Antoaneta Zaharia, Eduard Trifa, Meda Victor, Maria Alexievici, Cristina Danu, Anca Florescu, Vlad Bîrzanu, Cezar Antal, Marian Lepădatu, Relu Poalelungi</t>
  </si>
  <si>
    <t>Teatrul Odeon</t>
  </si>
  <si>
    <t>50;100 lei</t>
  </si>
  <si>
    <t>Edward Albee</t>
  </si>
  <si>
    <t>Alexandru Mâzgăreanu</t>
  </si>
  <si>
    <t>Carmen Tănase, Adrian Titieni, Ioana Mărcoiu, Silvian Vâlcu</t>
  </si>
  <si>
    <t>40;60;80 lei</t>
  </si>
  <si>
    <t>Nu vorbim despre asta</t>
  </si>
  <si>
    <t>Alexandra Felseghi</t>
  </si>
  <si>
    <t>Adina Lazăr</t>
  </si>
  <si>
    <t>Vlad Bîrzanu, Ruxandra Maniu, Anda Saltelechi, Eduard Trifa</t>
  </si>
  <si>
    <t>Teatrul Odeon (Sala Studio)</t>
  </si>
  <si>
    <t>30;40 lei</t>
  </si>
  <si>
    <t>Republica Melania</t>
  </si>
  <si>
    <t>Irina Nechit</t>
  </si>
  <si>
    <t>Rodica Mandache, Marius Manole</t>
  </si>
  <si>
    <t>40;60 lei</t>
  </si>
  <si>
    <t>F**k Nikon!</t>
  </si>
  <si>
    <t>Gabriel Pintilei</t>
  </si>
  <si>
    <t>Adela Bițică</t>
  </si>
  <si>
    <t>Iulia Verdeș</t>
  </si>
  <si>
    <t>Edith Alibec</t>
  </si>
  <si>
    <t>Dana Paraschiv</t>
  </si>
  <si>
    <t>David Ives</t>
  </si>
  <si>
    <t>Elena Morar</t>
  </si>
  <si>
    <t>Silva Helena Schmidt, Richard Bovnoczki</t>
  </si>
  <si>
    <t>Mihaela Rădescu, Florina Gleznea, Andrei Raicu</t>
  </si>
  <si>
    <t>Alina Tofan</t>
  </si>
  <si>
    <t>Alina Tofan, Răzvan Omotă</t>
  </si>
  <si>
    <t>Jacques sau supunerea</t>
  </si>
  <si>
    <t>Eugen Ionescu</t>
  </si>
  <si>
    <t>Elena Tudorache</t>
  </si>
  <si>
    <t>Andrei Cojanu, Georgiana Tițoiu, Marcel Veselu, Tatiana Andrei, Isadora Băltățeanu, Costin Stăncioi, Valentina Kocsis, Cristian Moroșanu, Miruna Olteanu</t>
  </si>
  <si>
    <t>UNATC (Matei Voievod, 75-77, sala Ion Sava)</t>
  </si>
  <si>
    <t>01.04.2024 02.04.2024 03.04.2024</t>
  </si>
  <si>
    <t>Lia Bugnar</t>
  </si>
  <si>
    <t>Cuzin Toma, Liliana Pană, Marin Grigore, Oana Pușcatu, Irina Rădulescu</t>
  </si>
  <si>
    <t>50;70;100 lei</t>
  </si>
  <si>
    <t>Pinocchio</t>
  </si>
  <si>
    <t>Carlo Collodi</t>
  </si>
  <si>
    <t>Cristian Pepino</t>
  </si>
  <si>
    <t>Liliana Gavrilescu/Viorel Ionescu, Daniel Stanciu, Mihai Dumitrescu/Marin Fagu, Petronela Purima/Ilona Hrestic, Roxana Vișan/Mariana Zaharia, Geo Dinescu/Alina Teianu</t>
  </si>
  <si>
    <t>Teatrul Țăndărică-Lahovari</t>
  </si>
  <si>
    <t>30;35;40 lei</t>
  </si>
  <si>
    <t>Cei trei purceluși</t>
  </si>
  <si>
    <t>Mihai Sandu Gruia</t>
  </si>
  <si>
    <t>Florentina Tănase / Roxana Vișan, Cristina Roșiianu / Adrian Lefter, Angela Filipescu, Rodica Dobre / Ilona Hrestic Florin Mititelu, Paul Ionescu / Viorel Ionescu.</t>
  </si>
  <si>
    <t>Fata babei și fata moșneagului</t>
  </si>
  <si>
    <t>Ion Creangă</t>
  </si>
  <si>
    <t>Daniel Stanciu</t>
  </si>
  <si>
    <t>Simina Constantin, Alina Teianu, Dora Ortelecan Dumitrescu, Viorel Ionescu, Jou-Jou Drăgan, Geo Dinescu, Marin Fagu</t>
  </si>
  <si>
    <t>Paul Zindel</t>
  </si>
  <si>
    <t>Mariana Cămărășan</t>
  </si>
  <si>
    <t>Oana Pellea, Alexandrina Halic, Florina Gleznea, Cristina Casian</t>
  </si>
  <si>
    <t>30;70 lei</t>
  </si>
  <si>
    <t>Ingmar Villqist</t>
  </si>
  <si>
    <t>Matei Lucaci-Grünberg</t>
  </si>
  <si>
    <t>Andrei Huțuleac, Amalia Ciolan</t>
  </si>
  <si>
    <t>Mircea Rusu</t>
  </si>
  <si>
    <t>Liviu Romanescu, Daniel Hara, Eduard Cîrlan / Dragoș Dumitru, Valentin Paraschivu, George Burcea, Bogdan Florea / Mihai Munteniță, Sorin Dobrin, Sara Cuncea, Crina Matei / Silva Helena Schmidt, Anca Ionel / Diana Toma / Andreea Beatrice Lazăr</t>
  </si>
  <si>
    <t>11.04.2024</t>
  </si>
  <si>
    <t>după Mateiu Caragiale</t>
  </si>
  <si>
    <t>Dragoş Galgoţiu</t>
  </si>
  <si>
    <t>Marian Râlea, Ioan Andrei Ionescu, Claudiu Bleonţ, Mihai Calotă, Cesonia Postelnicu, Fulvia Folosea, Magda Catone, Costina Cheyrouze, Erika Băieşu, Rodica Ionescu, Dorin Andone, Carol Ionescu, Maruca Băiașu, Petre Cheregi</t>
  </si>
  <si>
    <t>Joan Yago</t>
  </si>
  <si>
    <t>Florin Liță</t>
  </si>
  <si>
    <t>Irina Ștefan, Denis Hanganu, Daniel Buglea, Bianca Cuculici (video)</t>
  </si>
  <si>
    <t>07.04.2024</t>
  </si>
  <si>
    <t>Ileana Olteanu, Eduard Adam, Violeta Huluba, Dragoș Huluba</t>
  </si>
  <si>
    <t>20;40 lei</t>
  </si>
  <si>
    <t>+++</t>
  </si>
  <si>
    <t>06.04.2024</t>
  </si>
  <si>
    <t>Pacea eternă</t>
  </si>
  <si>
    <t>Juan Mayorga</t>
  </si>
  <si>
    <t>Alejandro Durán</t>
  </si>
  <si>
    <t>Denis Imbrescu, Vlad Brumaru, Jawad Mohammad Shahbazimoghadam, Adrian Ionescu, Cătălin Coșarcă</t>
  </si>
  <si>
    <t>I.L. Caragiale</t>
  </si>
  <si>
    <t>Irina Movilă, Natalia Călin, Rodica Ionescu, Claudiu Bleonț, Marius Rizea, Ionuț Toader, Gavril Pătru, Emilian Oprea, Mihai Munteniță, Mihai Calotă, Ciprian Nicula</t>
  </si>
  <si>
    <t>30;50;70 lei</t>
  </si>
  <si>
    <t>05.04.2024</t>
  </si>
  <si>
    <t>Raluca Mănescu</t>
  </si>
  <si>
    <t>Denisa Nicolae, Liviu Romanescu</t>
  </si>
  <si>
    <t>Denisa Nicolae, Liviu Romanescu, Teodora Velescu</t>
  </si>
  <si>
    <t>Samuel D. Hunter</t>
  </si>
  <si>
    <t>Andrei Huțuleac</t>
  </si>
  <si>
    <t>Sorin Miron, Corina Moise, Cătălina Mihai, Ștefan Radu, Andreea Mateiu</t>
  </si>
  <si>
    <t>Jens Raschke</t>
  </si>
  <si>
    <t>Tania Drăghici</t>
  </si>
  <si>
    <t>Bianca Marinescu</t>
  </si>
  <si>
    <t>34,56 lei</t>
  </si>
  <si>
    <t>Corespondențe</t>
  </si>
  <si>
    <t>Yann Verburgh</t>
  </si>
  <si>
    <t>Eugen Jebeleanu</t>
  </si>
  <si>
    <t>Cheik Ahmed Thani, Idir Aitouche, Valentine Berthier, Melchior Burin des Roziers, Robin Condamin, Lise Dachary, Nicolas Ducourtieux, Manon Guilluy, Clément Mariage, Savério Moreau, Apolline Peccarisi, Elisa Pezeril, Marion Roussel, Clara Thibault, Ana Bumbac, Mălina Andreescu, Robert Onofrei, Alexandra Bob, Răzvan Bratu, Robert Brage, Ileana Ursu, Eva Cosac, Georgiana Herciu, Tiberius Zavelea, Vlad Pânzaru, Maria Moroșan, Bogdan Iancu, András Benedek</t>
  </si>
  <si>
    <t>Mateiaș Gâscarul</t>
  </si>
  <si>
    <t>după Fazekas Mihály</t>
  </si>
  <si>
    <t>Baczó Tünde</t>
  </si>
  <si>
    <t>Florin Mititelu, George Simian, Ioan Brancu, Cristina Țane, Daniela Ruxandra Mihai, Mona Toncu, Ștefan Craiu</t>
  </si>
  <si>
    <t>Aventurile unui prieten imaginar</t>
  </si>
  <si>
    <t>Mihai Dumitrescu</t>
  </si>
  <si>
    <t>Dora Ortelecan Dumitrescu, Roxana Vișan, Alina Teianu Cocioran, Mona Toncu, Florin Mititelu, Ioan Păduraru, Adrian Lefter</t>
  </si>
  <si>
    <t>Omul de zăpadă care voia să întâlnească soarele (5+)</t>
  </si>
  <si>
    <t>Matei Vișniec</t>
  </si>
  <si>
    <t>Ioan Brancu</t>
  </si>
  <si>
    <t>Ioan Brancu, Liliana Gavrilescu, Mariana Zaharia, Robert Trifan, Leonard Dodan</t>
  </si>
  <si>
    <t>Alessandro Baricco</t>
  </si>
  <si>
    <t>Daniel Simion</t>
  </si>
  <si>
    <t>Vlad Udrescu, Ștefan Stoianovici (pian), Sergiu Bivol (trompetă)</t>
  </si>
  <si>
    <t>Insecte</t>
  </si>
  <si>
    <t>Karel și Josef Čapek, Victor Pelevin</t>
  </si>
  <si>
    <t>Radu Crăciun</t>
  </si>
  <si>
    <t>Theo Costache, Maria Costeschi, Maria Grosu, Mihai Niță, Gabriela Porumbacu, Răzvan Răduță</t>
  </si>
  <si>
    <t>Cassandra</t>
  </si>
  <si>
    <t>Norah Sadava &amp; Amy Nostbakken</t>
  </si>
  <si>
    <t>Leta Popescu</t>
  </si>
  <si>
    <t>Denisa Nicolae &amp; Mihaela Velicu</t>
  </si>
  <si>
    <t>N.V. Gogol</t>
  </si>
  <si>
    <t>Andrei și Andreea Grosu</t>
  </si>
  <si>
    <t>Mirela Zeța, Smaranda Caragea, Mihaela Teleoacă, Tudor Chirilă, Liviu Pintileasa, Alin Florea, Bogdan Cotleț, Dan Rădulescu, Silviu Debu</t>
  </si>
  <si>
    <t>70;100 lei</t>
  </si>
  <si>
    <t>Steve Martin</t>
  </si>
  <si>
    <t>Teodora Petre</t>
  </si>
  <si>
    <t>Răzvan Krem Alexe, Theodor Costache, Sorin Miron, Marius Drogeanu, Emanuel Cifor / Angel Popescu, Dragoș Galbăn / Cosmin Gaspar, Iosif Paștina, Ana Maria Turcu, Andreea Alexandrescu, Laura Creț</t>
  </si>
  <si>
    <t>Teatrul de Comedie Sala Nouă (Str. Sf. Vineri 11)</t>
  </si>
  <si>
    <t>10.04.2024</t>
  </si>
  <si>
    <t>Teodora Stanciu, Diana Cavallioti / Irina Antonie</t>
  </si>
  <si>
    <t>Fetița din debara</t>
  </si>
  <si>
    <t>Oana Jindiceanu</t>
  </si>
  <si>
    <t>Andreea Grămoșteanu și Alexandru Unguru</t>
  </si>
  <si>
    <t>Vasili Sigarev</t>
  </si>
  <si>
    <t>Bogdan Budeș</t>
  </si>
  <si>
    <t>Rareș Andrici, George Constantinescu, Mihaela Popa / Cristiana Luca</t>
  </si>
  <si>
    <t>Zaharashka (teatru pt copii)</t>
  </si>
  <si>
    <t>Lavinia Pop-Coman</t>
  </si>
  <si>
    <t>Ana Crăciun-Lambru</t>
  </si>
  <si>
    <t>Alina Nelega</t>
  </si>
  <si>
    <t>Gavril Cadariu</t>
  </si>
  <si>
    <t>Nicu Mihoc</t>
  </si>
  <si>
    <t>Șase lecții de dans în şase săptămâni</t>
  </si>
  <si>
    <t>Richard Alfieri</t>
  </si>
  <si>
    <t>Lavinia Jemna Olteanu</t>
  </si>
  <si>
    <t>Victoria Cociaș, George Constantinescu</t>
  </si>
  <si>
    <t>D'ale carnavalului</t>
  </si>
  <si>
    <t>Bogdana Darie Crețu, Ionuț Niculae</t>
  </si>
  <si>
    <t>Fabian Ciobanu / Anthony Deaibes, Mihnea Cârjan / Mihnea Chelu, Denis Budăi, Ciprian Chiujdea, Radu Ștefan Bănică / Vlad Crudu, Eduard Chimac / Horațiu Băcilă, Daria Crișan / Valentina Boldurescu / Bianca Archip, Alexia Caras / Anastasia Dade, Ana Boeru</t>
  </si>
  <si>
    <t>Ana Ularu, Radu Iacoban</t>
  </si>
  <si>
    <t>după Tennessee Williams</t>
  </si>
  <si>
    <t>Mihai Manolescu</t>
  </si>
  <si>
    <t>Ioan Andrei-Ionescu, Ruxandra Bălașu</t>
  </si>
  <si>
    <t>Teatrul Coquette</t>
  </si>
  <si>
    <t>Nicky Silver</t>
  </si>
  <si>
    <t>Dan Pughineanu, Ioana Niculae, Alex Popa, Mihaela Trofimov, Doru Bem</t>
  </si>
  <si>
    <t>Andrea Gavriliu</t>
  </si>
  <si>
    <t>Ciprian Chiujdea, Vlad Crudu, Iuliana Danciu, Vlad Furtună, Iulia Lupașcu, Ileana Ursu</t>
  </si>
  <si>
    <t>09.04.2024</t>
  </si>
  <si>
    <t>Gellu Naum</t>
  </si>
  <si>
    <t>Dragoș Galgoțiu</t>
  </si>
  <si>
    <t>Ionel Mihăilescu, Eduard Trifa, Marian Ghenea, Sabrina Iașchievici, Ruxandra Maniu, Vlad Bîrzanu, Meda Victor, Anda Saltelechi, Laurențiu Lazăr</t>
  </si>
  <si>
    <t>Yann Verburgh, după A. P. Cehov</t>
  </si>
  <si>
    <t>Niko Becker, Elvira Deatcu, Alina Berzunțeanu, Vlad Bîrzanu, Ionel Mihăilescu, Gabriel Pintilei, Ruxandra Maniu, Alexandru Papadopol, Nicoleta Lefter, Simona Popescu, Ioana Bugarin, Eduard Trifa, Diana Gheorghian</t>
  </si>
  <si>
    <t>Puseu de iubire</t>
  </si>
  <si>
    <t>Carmen Sorescu, Lucian Blaga, Mihai Eminescu, Virgil Mazilescu, Petrarca, Nichita Stănescu, Rabindranath Tagore,Vasile Voiculescu, Marius Tucă Și alții</t>
  </si>
  <si>
    <t>Simona Popescu</t>
  </si>
  <si>
    <t>Crista Bilciu</t>
  </si>
  <si>
    <t>Anda Saltelechi</t>
  </si>
  <si>
    <t>Anda Saltelechi, Ioana Mărcoiu, Alina Berzunțeanu</t>
  </si>
  <si>
    <t>după Teodor Mazilu</t>
  </si>
  <si>
    <t>Oana Pellea, Mircea Rusu</t>
  </si>
  <si>
    <t>13.04.2024</t>
  </si>
  <si>
    <t>Peter Handke</t>
  </si>
  <si>
    <t>Edda Coza</t>
  </si>
  <si>
    <t>Dan Coza, Carol Ionescu, Irina Ștefan, Vlad Brumaru</t>
  </si>
  <si>
    <t>12.04.2024</t>
  </si>
  <si>
    <t>Scufița Roșie</t>
  </si>
  <si>
    <t>Charles Perrault și Frații Grimm</t>
  </si>
  <si>
    <t>Felix Alexa</t>
  </si>
  <si>
    <t xml:space="preserve">Olga Bela, Daniel Stanciu, Liliana Gavrilescu, Dan Codreanu, Florin Mititelu, Ana-Maria Bălescu, Adrian Lefter </t>
  </si>
  <si>
    <t>Motanul încălțat (3+, 55 min)</t>
  </si>
  <si>
    <t>Charles Perrault</t>
  </si>
  <si>
    <t>Alina Teianu / Georgiana Dinescu, Ioan Brancu, Gabriel Apostol, Mihai Dumitrescu, Alina Petrescu/Eugenia Barbu</t>
  </si>
  <si>
    <t>Tom Degețel</t>
  </si>
  <si>
    <t>după P.J. Stahl</t>
  </si>
  <si>
    <t>Alina Teianu / Ilona Hrestic, Grațiela Ene, Viorel Ionescu / Florin Mititelu, Victor Bucur, Marin Fagu/Daniel Stanciu, Paul Ionescu / Adrian Lefter, Petronela Purima / Dora Ortelecan Dumitrescu</t>
  </si>
  <si>
    <t>14.04.2024</t>
  </si>
  <si>
    <t>Ana Bianca Popescu / Alina Rotaru, Gabi Costin / Rareș Florin Stoica, Irina Velcescu / Ilinca Manolache, Alina Petrică / Oana Pușcatu, Andrei Brădean / Alex Bogdan, Ionuț Vișan / Andrei Seușan</t>
  </si>
  <si>
    <t>Teatrul Mic (Studio, Gabroveni 57)</t>
  </si>
  <si>
    <t>18.04.2024</t>
  </si>
  <si>
    <t>William Shakespeare</t>
  </si>
  <si>
    <t>Liliana Pană</t>
  </si>
  <si>
    <t>Marian Olteanu, Alina Rotaru, Gabi Costin, Ruxandra Enescu, Alexandru Voicu, Cezar Grumăzescu, Rareș Florin Stoica, Liliana Pană, Daniel Achim, Andrei Seușan, Victor Rebengiuc (voce), Vlad Lință / Robert Oprea, Andrei Bogdan Șerban / Mihail Radu, Loredana Bădică, Maria Costeschi, Daniela Ene, Amalia Năstase, Laura Petrișan, Roxana Popescu, Irina Stinghe, Carolina Țapoc, Anca Cristescu</t>
  </si>
  <si>
    <t>Teatrul Mic (Atelier, Constantin Mille 16)</t>
  </si>
  <si>
    <t>Doug Wright</t>
  </si>
  <si>
    <t>Gabi Costin</t>
  </si>
  <si>
    <t>Tudor Istodor, Vlad Corbeanu, Alina Rotaru, Silvana Mihai, Irina Velcescu, Diana Cavallioti, Beatrice Peter, Rareș Florin Stoica, Andrei Brădean, Cezar Grumăzescu, Marin Grigore, Andreea Trestianu, Ioana Vlădău-Babii</t>
  </si>
  <si>
    <t>Menajeria de sticlă</t>
  </si>
  <si>
    <t>Tennessee Williams</t>
  </si>
  <si>
    <t>Silvana Mihai / Irina Rădulescu, Alexandru Voicu / Andrei Seușan, Tudor Istodor, Liliana Pană</t>
  </si>
  <si>
    <t>Fake News</t>
  </si>
  <si>
    <t>George Rotaru</t>
  </si>
  <si>
    <t>Alexandra Stroe, Beatrice Rubică, George Rotaru</t>
  </si>
  <si>
    <t>Teodora Tudose</t>
  </si>
  <si>
    <t>Andrei Cristea, Teodora Tudose</t>
  </si>
  <si>
    <t>Fericirea</t>
  </si>
  <si>
    <t>Eric Assous</t>
  </si>
  <si>
    <t>Povești de familie</t>
  </si>
  <si>
    <t>Biljana Srbljanović</t>
  </si>
  <si>
    <t>Luiza Dabija</t>
  </si>
  <si>
    <t>Ana Radu, Sara Cuncea, Vlad Tudoran, Rareș Ularu</t>
  </si>
  <si>
    <t>Ușa</t>
  </si>
  <si>
    <t>Matei Vişniec</t>
  </si>
  <si>
    <t>Cristina Neacșu</t>
  </si>
  <si>
    <t>Anamaria Codiță, Sara Cuncea, Matei Constantin, Laurențiu Ologeac</t>
  </si>
  <si>
    <t>Doru Vatavului</t>
  </si>
  <si>
    <t>Irisz Kovacs</t>
  </si>
  <si>
    <t>Pamela Iobaji, Adrian Ban, Florin Grigoraș, Bogdan Iancu, Cristina Toma</t>
  </si>
  <si>
    <t>Apollo Party Bun Bun titlu final</t>
  </si>
  <si>
    <t>Vera Ion</t>
  </si>
  <si>
    <t>Teodora Savu</t>
  </si>
  <si>
    <t>Mădălina Stoica, Andreea Şovan, Victoria Răileanu / Camelia Pintilie,  Adrian Ban, Diana Amitroaie, Ioana Bugarin, Bogdan Bogdănoiu</t>
  </si>
  <si>
    <t>American Buffalo</t>
  </si>
  <si>
    <t>David Mamet</t>
  </si>
  <si>
    <t>Angel Popescu, George Constantinescu, Ștefan Iancu</t>
  </si>
  <si>
    <t>Fă tu primul pas</t>
  </si>
  <si>
    <t>Jean-Claude Carrière</t>
  </si>
  <si>
    <t>Andrei Munteanu</t>
  </si>
  <si>
    <t>Raluca Aprodu, Marius Călugărița</t>
  </si>
  <si>
    <t>17.04.2024</t>
  </si>
  <si>
    <t>Un bărbat și mai multe femei</t>
  </si>
  <si>
    <t>Leonid Zorin</t>
  </si>
  <si>
    <t>Bogdan Hușanu</t>
  </si>
  <si>
    <t>Paula Chirilă, George Constantinescu</t>
  </si>
  <si>
    <t>Marcela Motoc</t>
  </si>
  <si>
    <t>Ana Crăciun-Lambru, Lavinia Pop Coman, iepurele alb</t>
  </si>
  <si>
    <t>++++</t>
  </si>
  <si>
    <t>Șapte minute</t>
  </si>
  <si>
    <t>Ilinca Ionescu, Ioana Rufu</t>
  </si>
  <si>
    <t>Ioana Rufu</t>
  </si>
  <si>
    <t>Briana Rădoane, Denisa Vraja, Emanuela Ciucan, Vlad Anghel, Paul Pristavu</t>
  </si>
  <si>
    <t>după Ion Creangă</t>
  </si>
  <si>
    <t>Marcel Iureș, Ruxandra Maniu</t>
  </si>
  <si>
    <t>85 lei</t>
  </si>
  <si>
    <t>Marcel Iureș, Dan Rădulescu, Ionuț Toader</t>
  </si>
  <si>
    <t>15.04.2024</t>
  </si>
  <si>
    <t>Constantin</t>
  </si>
  <si>
    <t>Alexandru Popa</t>
  </si>
  <si>
    <t>George Remeș &amp; Alexandru Popa</t>
  </si>
  <si>
    <t>Gelu Nițu, Denis Hanganu, Ion Haiduc, George Remeș, Alex Chindriş, Vlad Tudoran, Rareş Ularu, Andrei Miercure, Mihaela Sârbu, Reka Szasz, Valeriu Andriuță</t>
  </si>
  <si>
    <t>Godot (Palatul Bragadiru)</t>
  </si>
  <si>
    <t>80;110 lei</t>
  </si>
  <si>
    <t>Ioana Alexuc, Irini Katz, Diana Lanțos, Karina Jianu, Valentina Kocsis, Patricia Flack, Teofil Memelis, Vlad Mogoș, David Luncă, Iustin Danalache, Ilinca Gheorghiu, Vlad Mirea, Mario Monțescu, Andrei Calu, Rania Zane, Costin Stăncioi / Diana Pomarău, Cristian Popescu</t>
  </si>
  <si>
    <t>80 lei</t>
  </si>
  <si>
    <t>Alexandra Bob, Andrei Bouariu, Teodor Cauș, Iustin Danalache, Eva Danciu, Diana Dragu, Vlad Furtună, Tamara Elena Găgeatu, Silviu Daniel Mititelu, Andrada Oltean, Robert Popa, Narcisa Roxana Popa, Anastasia Preotu, Sofia Sitaru-Onofreii, Lăcrămioara Soare, Teodora Tudose, Teodora Velescu</t>
  </si>
  <si>
    <t>120;150 lei</t>
  </si>
  <si>
    <t>Yael Ronen, Dimitrij Schaad</t>
  </si>
  <si>
    <t>Radu Nica</t>
  </si>
  <si>
    <t>Mircea Alexandru Băluță, Alex Călin, Oana Predescu, Andreea Hristu, Alex Popa, Matei Arvunescu</t>
  </si>
  <si>
    <t>16.04.2024</t>
  </si>
  <si>
    <t>Dragoș Huluba după texte de Teodor Mazilu, Dumitru Solomon, Ion Băieșu și I.L. Caragiale</t>
  </si>
  <si>
    <t>Liviu Pintileasa, Smaranda Caragea, Simona Stoicescu, Angel Popescu, Răzvan Krem Alexe, Violeta Huluba, Dragoș Huluba</t>
  </si>
  <si>
    <t>Măsură pentru măsură</t>
  </si>
  <si>
    <t>Marius Chivu, Andi Vasluianu, Simona Pop / Ciprian Chiricheș, Adrian Ban, Maria Veronica Vârlan / Ioana Brumar, Ioana Niculae, Vlad Brumaru, Maria Moroșan</t>
  </si>
  <si>
    <t>Teatrul Bulandra-Caragiu</t>
  </si>
  <si>
    <t>60;80 lei</t>
  </si>
  <si>
    <t>24.04.2024</t>
  </si>
  <si>
    <t>23.04.2024</t>
  </si>
  <si>
    <t>21.04.2024</t>
  </si>
  <si>
    <t>Dar, dacă? – O Călătorie în Universul Feminin</t>
  </si>
  <si>
    <t>Bogdan Untilă</t>
  </si>
  <si>
    <t>Adriana Bordeanu, Laura Gabriela Oana, Mihaela Sîrbu, Tamara Roman</t>
  </si>
  <si>
    <t>20.04.2024</t>
  </si>
  <si>
    <t>Durata medie de viață a mașinilor de spălat</t>
  </si>
  <si>
    <t>George Constantinescu</t>
  </si>
  <si>
    <t>Isabela Oancea, Valentin Terente, Elena Ariadna Șeulean / Bianca Totolici</t>
  </si>
  <si>
    <t>19.04.2024</t>
  </si>
  <si>
    <t>Ştefan Lupu</t>
  </si>
  <si>
    <t>Mihnea Cârjan, Eduard Chimac, Ciprian Chiujdea, Vlad Crudu, Tony Macpela, Vlad Furtună, Catinca Hanțiu, Iulia Lupașcu, Bianca Marinescu, Ramona Niculae, Paula Pîrvu, Antonia Scutaru</t>
  </si>
  <si>
    <t>25.04.2024</t>
  </si>
  <si>
    <t>Vino Veritas</t>
  </si>
  <si>
    <t>David MacGregor</t>
  </si>
  <si>
    <t>Daniel Popa</t>
  </si>
  <si>
    <t>Mirela Zeța, Andreea Mateiu / Ana-Maria Pop, George Remeș, Marius Călugărița</t>
  </si>
  <si>
    <t>Duncan Macmillan</t>
  </si>
  <si>
    <t>Nicolae Constantin Tănase</t>
  </si>
  <si>
    <t>Ivan Vîrîpaev</t>
  </si>
  <si>
    <t>Ilinca Manolache, Ionuț Vișan</t>
  </si>
  <si>
    <t>Dennis Kelly</t>
  </si>
  <si>
    <t>Raluca Aprodu</t>
  </si>
  <si>
    <t>Breach Theatre</t>
  </si>
  <si>
    <t>Emilia Bebu, Mihaela Teleoacă, Florentina Țilea</t>
  </si>
  <si>
    <t>Lenuș-Teodora Moraru</t>
  </si>
  <si>
    <t>Iulia Samson, Andreea Șovan, Teodora Daiana Păcurar, Ion Bechet, Raluca Botez</t>
  </si>
  <si>
    <t>Ionuț Sociu, cu fragmente din Medeea de Euripide</t>
  </si>
  <si>
    <t>Eduard Trifa, Alexandru Ion, Alex Mirea, Vlad Ionuț Popescu, Alex Chindriș, Florin Aioane</t>
  </si>
  <si>
    <t>22.04.2024</t>
  </si>
  <si>
    <t>Alexandra Penciuc</t>
  </si>
  <si>
    <t>Emil Măndănac, Ilinca Hărnuț, Cătălina Moga, Mihai Smarandache</t>
  </si>
  <si>
    <t>Cum să NU furi mireasa</t>
  </si>
  <si>
    <t>Radu Popescu</t>
  </si>
  <si>
    <t>Teodora Daiana Păcurar, Iuliana Danciu, Teodor Ghiță, Cătălin Nicolau</t>
  </si>
  <si>
    <t>Medeea: Furie</t>
  </si>
  <si>
    <t>Valentina Zaharia, Denis Hanganu, Lucian Pavel, Sidonia Doica, Fulvia Folosea</t>
  </si>
  <si>
    <t>Obiceiuri necurate</t>
  </si>
  <si>
    <t>Tom Smith</t>
  </si>
  <si>
    <t>Mihai Constantin</t>
  </si>
  <si>
    <t>Maria Veronica Vârlan, Silvana Negruțiu, Matei Constantin, Victoria Dicu / Ana Ioana Macaria, Andrei Huțuleac, Andreea Mateiu, Ioana Anastasia Anton, Adrian Ciobanu</t>
  </si>
  <si>
    <t>Teatrul Bulandra-Ciulei</t>
  </si>
  <si>
    <t>Muchhausen, baronul poznaș</t>
  </si>
  <si>
    <t>adaptare de Dan Tudor</t>
  </si>
  <si>
    <t>Dan Tudor</t>
  </si>
  <si>
    <t>Ioan Brancu, Gabriel Apostol, Mihai Dumitrescu, Alina Teianu-Cocioran, Mona Toncu, George Simian, Ștefan Craiu</t>
  </si>
  <si>
    <t>Capra cu trei iezi (3+, 55 min)</t>
  </si>
  <si>
    <t>Gabriel Apostol</t>
  </si>
  <si>
    <t>Ioana Chelaru Popovici / Ilona Hrestic, Cristian Mitescu / Viorel Ionescu, Liliana Gavrilescu / Dora Dumitrescu, Mariana Zaharia / Roxana Vișan, Marin Fagu / Florin Mititelu.</t>
  </si>
  <si>
    <t>Muzicanții din Bremen</t>
  </si>
  <si>
    <t>după Frații Grimm</t>
  </si>
  <si>
    <t>Attila Vizauer</t>
  </si>
  <si>
    <t>Gabriel Apostol, Ioan Brancu, Andreea Ionescu, Marin Fagu, Daniela Ruxandra Mihai, George Simian, Adrian Alexandru Neculcea</t>
  </si>
  <si>
    <t>Conu Leonida față cu progresiunea</t>
  </si>
  <si>
    <t>după I.L. Caragiale</t>
  </si>
  <si>
    <t>Răzvan Enciu</t>
  </si>
  <si>
    <t>Viorel Păunescu, Mariana Dănescu, Gabriela Butuc</t>
  </si>
  <si>
    <t>Stephen Dolginoff</t>
  </si>
  <si>
    <t>Ionuț Grama &amp; Dragoș Muscalu</t>
  </si>
  <si>
    <t>Dragoș Ioniță, Andrei Mărcuță, Mihai Murariu (pian)</t>
  </si>
  <si>
    <t>Horia Suru</t>
  </si>
  <si>
    <t>95 lei</t>
  </si>
  <si>
    <t>27.04.2024</t>
  </si>
  <si>
    <t>26.04.2024</t>
  </si>
  <si>
    <t>Ionuț Grama, Ada Condeescu, István Téglás</t>
  </si>
  <si>
    <t>O relație deschisă</t>
  </si>
  <si>
    <t>Dario Fo, Franca Rame</t>
  </si>
  <si>
    <t>Ana Ioana Macaria</t>
  </si>
  <si>
    <t>Andreea Bibiri, Lucian Pavel</t>
  </si>
  <si>
    <t>Micul prinț</t>
  </si>
  <si>
    <t>Antoine de Saint-Exupery</t>
  </si>
  <si>
    <t>Mc Ranin</t>
  </si>
  <si>
    <t>Codrin și Liviu Cheloiu</t>
  </si>
  <si>
    <t>28.04.2024</t>
  </si>
  <si>
    <t>Gardner McKay</t>
  </si>
  <si>
    <t>Claudiu Istodor</t>
  </si>
  <si>
    <t>Tudor Aaron Istodor, Alexandra Ioniță</t>
  </si>
  <si>
    <t>30.04.2024</t>
  </si>
  <si>
    <t>Loverboy. în vreme de război</t>
  </si>
  <si>
    <t>colectiv</t>
  </si>
  <si>
    <t>Casandra Topologeanu</t>
  </si>
  <si>
    <t>Marina Fluerașu</t>
  </si>
  <si>
    <t>404 love</t>
  </si>
  <si>
    <t>adaptare după Arthur Schnitzler</t>
  </si>
  <si>
    <t>Ana Turos, Teodor Ghiță</t>
  </si>
  <si>
    <t>Gigel (one man show)</t>
  </si>
  <si>
    <t>Vlad Zamfirescu</t>
  </si>
  <si>
    <t>Gheorghe Ifrim</t>
  </si>
  <si>
    <t>după Svetlana Aleksievici</t>
  </si>
  <si>
    <t>Yuri Kordonsky</t>
  </si>
  <si>
    <t>Mariana Mihuț, Dana Dogaru, Ana Ioana Macaria, Rodica Lazăr, Profira Serafim, Mirela Gorea, Camelia Maxim</t>
  </si>
  <si>
    <t>Cartea junglei</t>
  </si>
  <si>
    <t>după Rudyard Kipling</t>
  </si>
  <si>
    <t>Decebal Marin</t>
  </si>
  <si>
    <t>Dora Ortelecan Dumitrescu, Mihai Dumitrescu, Grațiela Ene, Ioana Chelaru, Adrian Lefter, Simina Constantin, Alina Petrescu, Roxana Vișan, Ionuț Păduraru, Eugenia Barbu</t>
  </si>
  <si>
    <t>Albă ca Zăpada</t>
  </si>
  <si>
    <t>Frații Grimm</t>
  </si>
  <si>
    <t>Alina Teianu / Georgiana Dinescu, Marin Fagu / Viorel Ionescu, Mariana Zaharia / Petronela Purima, Cristian Mitescu / Ionuț Brancu, Adrian Lefter, Grațiela Ene / Ioana Chelaru Popovici.</t>
  </si>
  <si>
    <t>Frumoasa din Pădurea Adormită</t>
  </si>
  <si>
    <t>după Charles Perrault</t>
  </si>
  <si>
    <t>Mihai Gruia Sandu</t>
  </si>
  <si>
    <t>Alina Teianu, Ana Maria Bălescu, Ilona Hrestic, Gabriel Apostol, Viorel Ionescu, Alexandru Neculcea</t>
  </si>
  <si>
    <t>Părinți</t>
  </si>
  <si>
    <t>după Diana Bădica</t>
  </si>
  <si>
    <t>Cristian Ban</t>
  </si>
  <si>
    <t>Teo Dincă, Marius Florea Vizante, Silvana Negruțiu, David Drugaru, Vlad Pânzaru, Maria Alexievici</t>
  </si>
  <si>
    <t>după romanul lui Fabio Rubiano</t>
  </si>
  <si>
    <t>Denis Imbrescu, Vlad Brumaru</t>
  </si>
  <si>
    <t>Clasic e fantastic: Copilăria lui Mozart</t>
  </si>
  <si>
    <t>Emanuel Ciocu, Cristina Sârbu</t>
  </si>
  <si>
    <t>Monica Ciută</t>
  </si>
  <si>
    <t>Clasic e fantastic: Copilăria lui Enescu</t>
  </si>
  <si>
    <t>02.04.2024</t>
  </si>
  <si>
    <t>01.04.2024</t>
  </si>
  <si>
    <t>Gazda - un spectacol sonor cu muzici povestite</t>
  </si>
  <si>
    <t>Mădălina Pavăl (voce), Alexei Țurcan (chitară/ acordeon/ voce). Philip Goron (tobe/ percuție)</t>
  </si>
  <si>
    <t>The Regime (serial)</t>
  </si>
  <si>
    <t>Stephen Frears, Jessica Hobbs</t>
  </si>
  <si>
    <t>Kate Winslet, Martha Plimpton, Andrea Riseborough, Matthias Schoenaerts, Hugh Grant</t>
  </si>
  <si>
    <t>Deca zla / Children of Evil (serial)</t>
  </si>
  <si>
    <t>Ivan Stefanovic, Vladimir Tagic</t>
  </si>
  <si>
    <t>Radovan Vujovic, Jovana Stojiljkovic, Milica Janevski, Anica Dobra, Slaven Doslo</t>
  </si>
  <si>
    <t>Big Little Lies (sezon II)</t>
  </si>
  <si>
    <t>Andrea Arnold</t>
  </si>
  <si>
    <t>Reese Witherspoon, Nicole Kidman, Shailene Woodley, Laura Dern, Zoë Kravitz, Meryl Streep</t>
  </si>
  <si>
    <t>Cătălin Ştefănescu</t>
  </si>
  <si>
    <t>True Detective. Night Country (sezon 4, 2 episoade)</t>
  </si>
  <si>
    <t>Issa López</t>
  </si>
  <si>
    <t>Jodie Foster, Kali Reis, Finn Bennett, Fiona Shaw, Christopher Eccleston, Isabella Star LaBlanc, John Hawkes</t>
  </si>
  <si>
    <t>Fargo (sezonul 5)</t>
  </si>
  <si>
    <t>Noah Hawley</t>
  </si>
  <si>
    <t>Juno Temple, Jon Hamm, Jennifer Jason Leigh, David Rysdahl, Joe Keery, Lamorne Morris, Richa Moorjani, Sam Spruell, Sienna King, Dave Foley</t>
  </si>
  <si>
    <t>Big Little Lies (sezon I)</t>
  </si>
  <si>
    <t>Jean-Marc Vallée</t>
  </si>
  <si>
    <t>Reese Witherspoon, Nicole Kidman, Shailene Woodley, Alexander Skarsgård, Laura Dern</t>
  </si>
  <si>
    <t>East New York (serial)</t>
  </si>
  <si>
    <t>Michael M. Robin</t>
  </si>
  <si>
    <t>Amanda Warren, Jimmy Smits, Ruben Santiago-Hudson, Kevin Rankin, Richard Kind, Elizabeth Rodriguez</t>
  </si>
  <si>
    <t>The Tower (mini-serie, sezon 1, 3 episoade)</t>
  </si>
  <si>
    <t>Jim Loach</t>
  </si>
  <si>
    <t>Gemma Whelan, Jimmy Akingbola, Tahirah Sharif, Emmett J. Scanlan, Nabil Elouahabi, Nick Holder, Lola Elsokari, Karl Davies, Ben Stoddard</t>
  </si>
  <si>
    <t>Batman Returns</t>
  </si>
  <si>
    <t>Tim Burton</t>
  </si>
  <si>
    <t>Michael Keaton, Danny de Vito, Michelle Pfeiffer</t>
  </si>
  <si>
    <t>Mountains of the Moon</t>
  </si>
  <si>
    <t>Bob Rafelson</t>
  </si>
  <si>
    <t>Patrick Bergin, Iain Glen, Richard E. Grant, Fiona Shaw, John Savident, James Villiers, Adrian Rawlins, Peter Vaughan Delroy Lindo</t>
  </si>
  <si>
    <t>Mars Attacks!</t>
  </si>
  <si>
    <t>Jack Nicholson, Annette Bening, Pierce Brosnan, Danny DeVito</t>
  </si>
  <si>
    <t>Risky Business</t>
  </si>
  <si>
    <t>Paul Brickman</t>
  </si>
  <si>
    <t>Tom Cruise, Rebecca De Mornay</t>
  </si>
  <si>
    <t>J.J. Abrams</t>
  </si>
  <si>
    <t>Chris Pine, Zachary Quinto, John Cho, Ben Cross, Bruce Greenwood, Simon Pegg, Winona Ryder, Zoe Saldana</t>
  </si>
  <si>
    <t>Alfred Hitchcock</t>
  </si>
  <si>
    <t>Cary Grant, Eva Marie Saint, James Mason, Jessie Royce Landis, Leo G. Carroll, Josephine Hutchinson</t>
  </si>
  <si>
    <t>Narrow Margin</t>
  </si>
  <si>
    <t>Peter Hyams</t>
  </si>
  <si>
    <t>Gene Hackman, Anne Archer, James B. Sikking, J. T. Walsh, M. Emmet Walsh</t>
  </si>
  <si>
    <t>Indiana Jones and the Temple of Doom</t>
  </si>
  <si>
    <t>Steven Spielberg</t>
  </si>
  <si>
    <t>Harrison Ford, Kate Capshaw, Amrish Puri, Roshan Seth, Philip Stone, Ke Huy Quan</t>
  </si>
  <si>
    <t>Tom Cruise, Ving Rhames, Philip Seymour Hoffman, Billy Crudup</t>
  </si>
  <si>
    <t>Rob Reiner</t>
  </si>
  <si>
    <t>Jack Nicholson, Morgan Freeman, Sean Hayes, Beverly Todd, Rob Morrow</t>
  </si>
  <si>
    <t>Indiana Jones and the Last Crusade</t>
  </si>
  <si>
    <t>Harrison Ford, Sean Connery, River Phoenix</t>
  </si>
  <si>
    <t>Chris Pine, Zachary Quinto, John Cho, Bruce Greenwood, Simon Pegg, Benedict Cumberbatch, Karl Urban</t>
  </si>
  <si>
    <t>Francis Lawrence</t>
  </si>
  <si>
    <t>Keanu Reeves, Rachel Weisz, Djimon Hounsou</t>
  </si>
  <si>
    <t>Oliver Hirschbiegel</t>
  </si>
  <si>
    <t>Nicole Kidman, Daniel Craig, Jeremy Northam, Jackson Bond, Jeffrey Wright, Veronica Cartwright</t>
  </si>
  <si>
    <t>Zack Snyder</t>
  </si>
  <si>
    <t>Malin Akerman, Billy Crudup, Matthew Goode, Jackie Earle Haley, Jeffrey Dean Morgan, Patrick Wilson, Carla Gugino</t>
  </si>
  <si>
    <t>Paul Weitz</t>
  </si>
  <si>
    <t>Dennis Quaid, Topher Grace, Marg Helge</t>
  </si>
  <si>
    <t>The Upside</t>
  </si>
  <si>
    <t>Neil Burger</t>
  </si>
  <si>
    <t>Kevin Hart, Bryan Cranston, Nicole Kidman, Julianna Margulies, Tate Donovan, Golshifteh Farahani</t>
  </si>
  <si>
    <t>Peter Pan</t>
  </si>
  <si>
    <t>P.J. Hogan</t>
  </si>
  <si>
    <t>Jeremy Sumpter, Olivia Williams, Jason Isaacs</t>
  </si>
  <si>
    <t>The Personal History of David Copperfield</t>
  </si>
  <si>
    <t>Armando Iannucci</t>
  </si>
  <si>
    <t>Dev Patel, Aneurin Barnard, Peter Capaldi, Morfydd Clark, Daisy May Cooper, Rosalind Eleazar, Hugh Laurie, Tilda Swinton, Ben Whishaw, Paul Whitehouse</t>
  </si>
  <si>
    <t>Richard Curtis</t>
  </si>
  <si>
    <t>Hugh Grant, Colin Firth, Liam Neeson, Emma Thompson, Chiwetel Ejiofor, Keira Knightley, Andrew Lincoln, Bill Nighy, Gregor Fisher, Rory MacGregor, Sienna Guillory</t>
  </si>
  <si>
    <t>Machete</t>
  </si>
  <si>
    <t>Robert Rodriguez, Ethan Maniquis</t>
  </si>
  <si>
    <t>Danny Trejo, Robert De Niro, Jessica Alba, Steven Seagal, Michelle Rodriguez, Jeff Fahey, Cheech Marin, Don Johnson, Shea Whigham, Lindsay Lohan</t>
  </si>
  <si>
    <t>Denis Villeneuve</t>
  </si>
  <si>
    <t>Hugh Jackman, Jake Gyllenhaal, Paul Dano, Viola Davis, Maria Bello, Dylan Minnette, Terrence Howard</t>
  </si>
  <si>
    <t>Steven Soderbergh</t>
  </si>
  <si>
    <t>Benicio del Toro, Michael Douglas, Don Cheadle, Dennis Quaid, Catherine Zeta-Jones, Luis Guzmán</t>
  </si>
  <si>
    <t>Peter Jackson</t>
  </si>
  <si>
    <t>Martin Freeman, Ian McKellen, Richard Armitage, Andy Serkis, Hugo Weaving, Elijah Wood, Cate Blanchett</t>
  </si>
  <si>
    <t>Lebensdorf</t>
  </si>
  <si>
    <t>Vali Hotea</t>
  </si>
  <si>
    <t>Mimi Brănescu, Ana Covalciuc, Ioana Flora, Ada Solomon, Victoria Cociaș, Constantin Cojocaru</t>
  </si>
  <si>
    <t>B.D. la munte şi la mare</t>
  </si>
  <si>
    <t>Mircea Drăgan</t>
  </si>
  <si>
    <t>Toma Caragiu, Dem Rădulescu, Ion Finteşteanu, Puiu Călinescu, Sebastian Papaiani, Iurie Darie, Jean Constantin</t>
  </si>
  <si>
    <t>Actorul și sălbaticii</t>
  </si>
  <si>
    <t>Manole Marcus</t>
  </si>
  <si>
    <t>Toma Caragiu, Mircea Albulescu, Margareta Pogonat, Ion Besoiu, Mircea Diaconu, Marin Moraru, Ovidiu Iuliu Moldovan, Zephi Alşec, George Paul Avram, Carmen Petrescu, Maria Chira</t>
  </si>
  <si>
    <t>Christopher Nolan</t>
  </si>
  <si>
    <t>John David Washington, Robert Pattinson, Elizabeth Debicki, Kenneth Branagh, Aaron Taylor-Johnson, Michael Caine, Dimple Kapadia</t>
  </si>
  <si>
    <t>John Boorman</t>
  </si>
  <si>
    <t>Geoffrey Rush, Pierce Brosnan, Jamie Lee Curtis, Leonor Varela</t>
  </si>
  <si>
    <t>Gus Van Sant</t>
  </si>
  <si>
    <t>Henry Hopper, Mia Wasikowska, Ryo Kase, Schuyler Fisk, Lusia Strus</t>
  </si>
  <si>
    <t>Cable Guy</t>
  </si>
  <si>
    <t>Ben Stiller</t>
  </si>
  <si>
    <t>Jim Carrey, Matthew Broderick, Owen Wilson, Leslie Mann, Jack Black</t>
  </si>
  <si>
    <t>The Estate</t>
  </si>
  <si>
    <t>Dean Craig</t>
  </si>
  <si>
    <t>Toni Collette, Anna Faris, Kathleen Turner, David Duchovny, Ron Livingston, Rosemarie DeWitt</t>
  </si>
  <si>
    <t>Christopher McQuarrie</t>
  </si>
  <si>
    <t>Tom Cruise, Jeremy Renner, Simon Pegg, Rebecca Ferguson, Ving Rhames, Alec Baldwin, Sean Harris</t>
  </si>
  <si>
    <t>Devotion</t>
  </si>
  <si>
    <t>J.D. Dillard</t>
  </si>
  <si>
    <t>Glen Powell, Serinda Swan, Jonathan Majors, Joe Jonas, Joseph Cross, Thomas Sadoski</t>
  </si>
  <si>
    <t>Robert Rodriguez</t>
  </si>
  <si>
    <t>Johnny Deep, Antonio Banderas, Selma Hayek, Eva Mendes, Mickey Rourke, Danny Trejo</t>
  </si>
  <si>
    <t>Wes Craven</t>
  </si>
  <si>
    <t>Rachel McAdams, Cillian Murphy, Brian Cocs</t>
  </si>
  <si>
    <t>Matt Reeves</t>
  </si>
  <si>
    <t>Lizzy Caplan, Jessica Lucas, T.J. Miller, Michael Stahl-David, Mike Vogel, Odette Yustman</t>
  </si>
  <si>
    <t>Le Bonheur</t>
  </si>
  <si>
    <t>Agnès Varda</t>
  </si>
  <si>
    <t>Jean-Claude Drouot, Claire Drouot, Paul Vecchiali, Marie-France Boyer, Sandrine Drouot, Olivier Drouot</t>
  </si>
  <si>
    <t>Leonor Will Never Die</t>
  </si>
  <si>
    <t>Martika Ramirez Escobar</t>
  </si>
  <si>
    <t>Bong Cabrera, Rocky Salumbides, Sheila Francisco, Madeleine Nicolas, Dido De La Paz, Ryan Eigenmann</t>
  </si>
  <si>
    <t>The Tender Bar</t>
  </si>
  <si>
    <t>George Clooney</t>
  </si>
  <si>
    <t>Ben Affleck, Tye Sheridan, Daniel Ranieri, Lily Rabe, Ron Livingston, Christopher Lloyd</t>
  </si>
  <si>
    <t>Monica</t>
  </si>
  <si>
    <t>Andrea Pallaoro</t>
  </si>
  <si>
    <t>Emily Browning, Patricia Clarkson, Trace Lysette, Adriana Barraza, Joshua Close, Ali Amine</t>
  </si>
  <si>
    <t>De uskyldige / The Innocents</t>
  </si>
  <si>
    <t>Eskil Vogt</t>
  </si>
  <si>
    <t>Rakel Lenora Fløttum, Alva Brynsmo Ramstad, Sam Ashraf, Mina Yasmin Bremseth Asheim, Ellen Dorrit Petersen, Morten Svartveit</t>
  </si>
  <si>
    <t>Olivier Assayas</t>
  </si>
  <si>
    <t>Clément Métayer, Lola Créton, Félix Armand, Carole Come, India Salvor Menuez, Hugo Conzelmann, Martin Loizillon, Dolores Chaplin, André Marcon, Nick Donald</t>
  </si>
  <si>
    <t>Slow</t>
  </si>
  <si>
    <t>Marija Kavtaradze</t>
  </si>
  <si>
    <t>Greta Grineviciute, Kestutis Cicenas, Rimante Valiukaite, Pau Cólera, Tove Skeidsvoll, Isabel Naveira</t>
  </si>
  <si>
    <t>John Woo</t>
  </si>
  <si>
    <t>Tom Cruise, Ving Rhames, Dougray Scott</t>
  </si>
  <si>
    <t>Gregor Jordan</t>
  </si>
  <si>
    <t>Joaquin Phoenix, Ed Harris, Anna Paquin</t>
  </si>
  <si>
    <t>Lanțul slăbiciunilor</t>
  </si>
  <si>
    <t>Jean Georgescu</t>
  </si>
  <si>
    <t>Marcel Anghelescu, Radu Beligan, Grigore Vasiliu-Birlic, Dorina Done, Eugenia Bădulescu, Puica Stanescu</t>
  </si>
  <si>
    <t>Hotel Transylvania 3: Summer Vacation</t>
  </si>
  <si>
    <t>Genndy Tartakovsky</t>
  </si>
  <si>
    <t>voci: Mel Brooks, Adam Sandler, Selena Gomez</t>
  </si>
  <si>
    <t>Cheung Gong 7 hou / CJ7</t>
  </si>
  <si>
    <t>Stephen Chow</t>
  </si>
  <si>
    <t>Stephen Chow, Jiao Xu, Lei Huang, Kitty Zhang Yuqi, Chi Chung Lam, Shing-Cheung Lee</t>
  </si>
  <si>
    <t>Are You There God? It's Me, Margaret</t>
  </si>
  <si>
    <t>Kelly Fremon Craig</t>
  </si>
  <si>
    <t>Abby Ryder Fortson, Rachel McAdams, Kathy Bates, Ben Safdie, Wilbur Fitzgerald, Gary Houston</t>
  </si>
  <si>
    <t>Wonka</t>
  </si>
  <si>
    <t>Paul King</t>
  </si>
  <si>
    <t>Timothée Chalamet, Olivia Colman, Rowan Atkinson, Keegan-Michael Key, Calah Lane, Hugh Grant</t>
  </si>
  <si>
    <t>Call Me By Your Name</t>
  </si>
  <si>
    <t>Luca Guadagnino</t>
  </si>
  <si>
    <t>Armie Hammer, Timothée Chalamet, Michael Stuhlbarg</t>
  </si>
  <si>
    <t>Antoine Fuqua</t>
  </si>
  <si>
    <t>Denzel Washington, Dakota Fanning, Eugenio Mastrandrea, David Denman, Sonia Ben Ammar</t>
  </si>
  <si>
    <t>Alex Garland</t>
  </si>
  <si>
    <t>Jessie Buckley, Rory Kinnear, Gayle Rankin, Paapa Essiedu, Sonoya Mizuno, Sarah Twomey, Zak Rothera-Oxley</t>
  </si>
  <si>
    <t>EO</t>
  </si>
  <si>
    <t>Jerzy Skolimowski</t>
  </si>
  <si>
    <t>Sandra Drzymalska, Isabelle Huppert, Lorenzo Zurzolo, Mateusz Kosciukiewicz, Lolita Chammah, Waldemar Barwinski</t>
  </si>
  <si>
    <t>C'est magnifique!</t>
  </si>
  <si>
    <t>Clovis Cornillac</t>
  </si>
  <si>
    <t>Clovis Cornillac, Alice Pol, Myriam Boyer, Boris Terral, Laurent Bateau, Anne Benoît</t>
  </si>
  <si>
    <t>Masquerade</t>
  </si>
  <si>
    <t>Nicolas Bedos</t>
  </si>
  <si>
    <t>Pierre Niney, Isabelle Adjani, François Cluzet, Marine Vacth, Emmanuelle Devos, Laura Morante, Charles Berling</t>
  </si>
  <si>
    <t>The Internship</t>
  </si>
  <si>
    <t>Shawn Levy</t>
  </si>
  <si>
    <t>Owen Wilson, Vince Vaughn, Dylan O'Brien, Max Minghella, Tiya Sircar, Rose Byrne, Joanna Garcia</t>
  </si>
  <si>
    <t>Peyton Reed</t>
  </si>
  <si>
    <t>Renée Zellweger, Ewan McGregor</t>
  </si>
  <si>
    <t>Alejandro González Iñárritu</t>
  </si>
  <si>
    <t>Michael Keaton, Zach Galifianakis, Edward Norton, Andrea Riseborough, Emma Stone, Naomi Watts</t>
  </si>
  <si>
    <t>Guy Ritchie</t>
  </si>
  <si>
    <t>Charlie Hunnam, Àstrid Bergès-Frisbey,Djimon Hounsou, Aidan Gillen, Jude Law, Eric Bana, Kingsley Ben-Adir</t>
  </si>
  <si>
    <t>The Greatest Showman</t>
  </si>
  <si>
    <t>Michael Gracey</t>
  </si>
  <si>
    <t>Hugh Jackman, Michelle Williams, Zac Efron</t>
  </si>
  <si>
    <t>Fantastic Beasts: The Secrets of Dumbledore</t>
  </si>
  <si>
    <t>David Yates</t>
  </si>
  <si>
    <t>Mads Mikkelsen, Eddie Redmayne, Jude Law, Katherine Waterston, Ezra Miller, Dan Fogler</t>
  </si>
  <si>
    <t>The Addams Family</t>
  </si>
  <si>
    <t>Barry Sonnenfeld</t>
  </si>
  <si>
    <t>Anjelica Huston, Raul Julia, Christina Ricci</t>
  </si>
  <si>
    <t>Alexa Vega, Daryl Sabara, Antonio Banderas, Bill Paxton</t>
  </si>
  <si>
    <t>Zoolander</t>
  </si>
  <si>
    <t>Ben Stiller, Owen Wilson, Will Ferrell, Milla Jovovich</t>
  </si>
  <si>
    <t>Ridley Scott</t>
  </si>
  <si>
    <t>Josh Hartnett, Ewan McGregor, Tom Sizemore</t>
  </si>
  <si>
    <t>Vanskabte land / Godland</t>
  </si>
  <si>
    <t>Hlynur Palmason</t>
  </si>
  <si>
    <t>Ingvar Sigurdsson, Elliott Crosset Hove, Jakob Ulrik Lohmann, Friðrik Friðriksson, Snæbjörg Guðmundsdóttir, Ída Mekkín Hlynsdóttir</t>
  </si>
  <si>
    <t>Kar ve Ayi / Snow and the Bear</t>
  </si>
  <si>
    <t>Selcen Ergun</t>
  </si>
  <si>
    <t>Derya Pinar Ak, Erkan Bektas, Asiye Dinçsoy, Saygin Soysal, Merve Dizdar, Ummu Putgul</t>
  </si>
  <si>
    <t>Les Promesses</t>
  </si>
  <si>
    <t>Thomas Kruithof</t>
  </si>
  <si>
    <t>Isabelle Huppert, Reda Kateb, Naidra Ayadi, Jean-Paul Bordes, Mustapha Abourachid, Soufiane Guerrab, Stefan Crepon, Laurent Poitrenaux</t>
  </si>
  <si>
    <t>A Beautiful Day in the Neighborhood</t>
  </si>
  <si>
    <t>Marielle Heller</t>
  </si>
  <si>
    <t>Tom Hanks, Chris Cooper, Christine Lahti, Matthew Rhys, Tammy Blanchard, Enrico Colantoni</t>
  </si>
  <si>
    <t>Paul Greengrass</t>
  </si>
  <si>
    <t>Tom Hanks, Catherine Keener, Max Martini, Michael Chernus, Chris Mulkey, Corey Johnson, David Warshofsky</t>
  </si>
  <si>
    <t>Philadelphia</t>
  </si>
  <si>
    <t>Jonathan Demme</t>
  </si>
  <si>
    <t>Tom Hanks, Denzel Washington</t>
  </si>
  <si>
    <t>Primo amore / Ultima romanţă de dragoste</t>
  </si>
  <si>
    <t>Dino Risi</t>
  </si>
  <si>
    <t>Ugo Tognazzi, Ornella Muti, Mario Del Monaco, Caterina Boratto</t>
  </si>
  <si>
    <t>Octav Chelaru</t>
  </si>
  <si>
    <t>Mălina Manovici, Alexandru Papadopol, Sergiu Smerea, Voicu Dumitraș, Ana Maria Moldovan, Oana Ștefănescu, Gabriel Spahiu, Marian Râlea, Richard Bovnoczki</t>
  </si>
  <si>
    <t>+++1/2</t>
  </si>
  <si>
    <t>Welby Ings</t>
  </si>
  <si>
    <t>Tim Roth, Jordan Oosterhof, Calvin Tuteao, Paul Harrop, Karl Willetts, Matt Chamberlain</t>
  </si>
  <si>
    <t>L'Arminuta</t>
  </si>
  <si>
    <t>Giuseppe Bonito</t>
  </si>
  <si>
    <t>Aurora Barulli, Carlotta De Leonardis, Fabrizio Ferracane, Elena Lietti, Davide Gagliardi, Vanessa Scalera</t>
  </si>
  <si>
    <t>La nuit du 12</t>
  </si>
  <si>
    <t>Dominik Moll</t>
  </si>
  <si>
    <t>Bastien Bouillon, Bouli Lanners, Théo Cholbi</t>
  </si>
  <si>
    <t>Denzel Washington, Chloe Moretz, Vladimir Kulich, Melissa Leo, Marton Csokas, Haley Bennett, Bill Pullman</t>
  </si>
  <si>
    <t>The Count of Monte Cristo</t>
  </si>
  <si>
    <t>Kevin Reynolds</t>
  </si>
  <si>
    <t>James Caviezel, Guy Pearce, Richard Harris</t>
  </si>
  <si>
    <t>De dragul tău, Anca!</t>
  </si>
  <si>
    <t>Cristiana Nicolae</t>
  </si>
  <si>
    <t>Dan Condurache, Carmen Galin, Rodica Mandache, Rodica Tapalagă, Radu Gheorghe, Nineta Gusti</t>
  </si>
  <si>
    <t>Liviu Mărghidan</t>
  </si>
  <si>
    <t>Adela Mărghidan, Radu Mărghidan, Dragoș Olaru, Judith State, Florentina Țilea, Mihaela Alexandru, Ionuț Achivoaie, Dan Bordeianu, Constantin Lupescu</t>
  </si>
  <si>
    <t>Navajo Joe</t>
  </si>
  <si>
    <t>Sergio Corbucci</t>
  </si>
  <si>
    <t>Burt Reynolds, Fernando Casado Arambillet, Aldo Sambrell, Álvaro de Luna, Pierre Cressoy, Lorenzo Robledo</t>
  </si>
  <si>
    <t>Timur Bekmambetov</t>
  </si>
  <si>
    <t>James McAvoy, Morgan Freeman, Angelina Jolie, Terence Stamp, Thomas Kretschmann</t>
  </si>
  <si>
    <t>Dumb Money</t>
  </si>
  <si>
    <t>Craig Gillespie</t>
  </si>
  <si>
    <t>Vincent D'Onofrio, Seth Rogen, Paul Dano, Pete Davidson, Anthony Ramos, Myha'la Herrold</t>
  </si>
  <si>
    <t>The Son</t>
  </si>
  <si>
    <t>Florian Zeller</t>
  </si>
  <si>
    <t>Hugh Jackman, Laura Dern, Vanessa Kirby, Zen McGrath, Hugh Quarshie, Anthony Hopkins</t>
  </si>
  <si>
    <t>James Marsh</t>
  </si>
  <si>
    <t>Eddie Redmayne, Felicity Jones, Charlie Cox, Harry Lloyd, Enzo Cilenti, David Thewlis, Emily Watson</t>
  </si>
  <si>
    <t>How to Build a Girl</t>
  </si>
  <si>
    <t>Coky Giedroyc</t>
  </si>
  <si>
    <t>Beanie Feldstein, Dónal Finn, Cleo, Gemma Arterton, Emma Thompson, Michael Sheen</t>
  </si>
  <si>
    <t>No Hard Feelings</t>
  </si>
  <si>
    <t>Gene Stupnitsky</t>
  </si>
  <si>
    <t>Jennifer Lawrence, Ebon Moss-Bachrach, Natalie Morales, Matthew Broderick, Scott MacArthur, Laura Benanti</t>
  </si>
  <si>
    <t>The Danish Girl</t>
  </si>
  <si>
    <t>Tom Hooper</t>
  </si>
  <si>
    <t>Matthias Schoenaerts, Eddie Redmayne, Amber Heard, Alicia Vikander, Ben Whishaw, Sebastian Koch</t>
  </si>
  <si>
    <t>Ang Lee</t>
  </si>
  <si>
    <t>Heath Ledger, Jake Gyllenhaal, Randy Quaid, Anne Hathaway, Michelle Williams</t>
  </si>
  <si>
    <t>Chris Wedge, Carlos Saldanha</t>
  </si>
  <si>
    <t>voci: Ewan McGregor, Halle Berry, Greg Kinnear, Mel Brooks</t>
  </si>
  <si>
    <t>Michel Gondry</t>
  </si>
  <si>
    <t>Jim Carrey, Kate Winslet, Elijah Wood, Mark Ruffalo, Tom Wilkinson</t>
  </si>
  <si>
    <t>The King of Staten Island</t>
  </si>
  <si>
    <t>Judd Apatow</t>
  </si>
  <si>
    <t>Marisa Tomei, Steve Buscemi, Ricky Velez, Moises Arias, Pamela Adlon, Kevin Corrigan</t>
  </si>
  <si>
    <t>Black Gold</t>
  </si>
  <si>
    <t>Jean-Jacques Annaud</t>
  </si>
  <si>
    <t>Mark Strong, Antonio Banderas, Freida Pinto, Riz Ahmed, Tahar Rahim, Corey Johnson, Liya Kebede</t>
  </si>
  <si>
    <t>Peter Howitt</t>
  </si>
  <si>
    <t>Gwyneth Paltrow, John Hannah, Jeanne Tripplehorn, John Lynch</t>
  </si>
  <si>
    <t>Gabriel LaBelle, Michelle Williams, Seth Rogen, Paul Dano, Julia Butters, Judd Hirsch, David Lynch</t>
  </si>
  <si>
    <t>Pan</t>
  </si>
  <si>
    <t>Joe Wright</t>
  </si>
  <si>
    <t>Levi Miller, Garrett Hedlund, Hugh Jackman, Amanda Seyfried, Rooney Mara, Nonso Anozie, Paul Kaye</t>
  </si>
  <si>
    <t>Lana Wachowski</t>
  </si>
  <si>
    <t>Keanu Reeves, Carrie-Anne Moss, Lambert Wilson, Jada Pinkett Smith, Yahya Abdul-Mateen II, Jessica Henwick, Jonathan Groff, Neil Patrick Harris, Priyanka Chopra Jonas, Christina Ricci</t>
  </si>
  <si>
    <t>John Frankheimer</t>
  </si>
  <si>
    <t>Robert de Niro, Jean Reno, Natasha McElhone, Stellan Skarsgard</t>
  </si>
  <si>
    <t>Niall Johnson</t>
  </si>
  <si>
    <t>Rowan Atkinson, Kristin Scott Thomas, Maggie Smith, Patrick Swayze</t>
  </si>
  <si>
    <t>Addams Family Values</t>
  </si>
  <si>
    <t>Shaolin Soccer</t>
  </si>
  <si>
    <t>Stephen Chow, Man Tat Ng, Zhao Wei, Yin Tse</t>
  </si>
  <si>
    <t>Tom Cruise, Colin Farell, Max Von Sydow</t>
  </si>
  <si>
    <t>Harrison Ford, Cate Blanchett, Karen Allen, Shia LaBeouf, Ray Winstone, John Hurt, Jim Broadbent</t>
  </si>
  <si>
    <t>Johnny Deep, Christina Ricci, Miranda Richardson</t>
  </si>
  <si>
    <t xml:space="preserve">UFO </t>
  </si>
  <si>
    <t>Ryan Eslinger</t>
  </si>
  <si>
    <t>Gillian Anderson, David Strathairn, Ella Purnell, Lu Parker, Alex Sharp, Anita Farmer Bergman</t>
  </si>
  <si>
    <t>Zgodbe iz kostanjevih gozdov / Stories from the Chestnut Woods</t>
  </si>
  <si>
    <t>Gregor Bozic</t>
  </si>
  <si>
    <t>Massimo De Francovich, Ivana Roscic, Renzo Gariup, Anita Kravos, Tomi Janezic, Giusi Merli</t>
  </si>
  <si>
    <t>Animalia</t>
  </si>
  <si>
    <t>Sofia Alaoui</t>
  </si>
  <si>
    <t>Oumaima Barid, Mehdi Dehbi, Souad Khouyi, Fouad Oughaou, Rajaa Essaaidi</t>
  </si>
  <si>
    <t>Dos Estaciones</t>
  </si>
  <si>
    <t>Juan Pablo González</t>
  </si>
  <si>
    <t>Rafaela Fuentes, Manuel Garcia-Rulfo, Teresa Sanchez, Tatín Vera</t>
  </si>
  <si>
    <t>Fragile</t>
  </si>
  <si>
    <t>Emma Benestan</t>
  </si>
  <si>
    <t>Yasin Houicha, Oulaya Amamra, Atmen Kelif, Tiphaine Daviot, Tassadit Mandi, Emma Benestan</t>
  </si>
  <si>
    <t>Panah Panahi</t>
  </si>
  <si>
    <t>Hassan Madjooni, Pantea Panahiha, Rayan Sarlak, Amin Simiar</t>
  </si>
  <si>
    <t>Exodus</t>
  </si>
  <si>
    <t>Otto Preminger</t>
  </si>
  <si>
    <t>Paul Newman, Eva Marie Saint, Ralph Richardson, Peter Lawford, Lee J. Cobb, Sal Mineo, John Derek</t>
  </si>
  <si>
    <t>Sokea mies joka ei halunnut nähdä Titanicia / The Blind Man Who Did Not Want to See Titanic</t>
  </si>
  <si>
    <t>Teemu Nikki</t>
  </si>
  <si>
    <t>Petri Poikolainen, Marjaana Maijala, Samuli Jaskio, Matti Onnismaa, Rami Rusinen, Hanna-Maija Nikander</t>
  </si>
  <si>
    <t>Catch the Fair One</t>
  </si>
  <si>
    <t>Josef Kubota Wladyka</t>
  </si>
  <si>
    <t>Kali Reis, Shelly Vincent, Kevin Dunn, Gerald Webb, Lisa Emery, Daniel Henshall</t>
  </si>
  <si>
    <t>David Lowery</t>
  </si>
  <si>
    <t>Robert Redford, John David Washington, Danny Glover, Casey Affleck, Sissy Spacek, Elisabeth Moss, Tom Waits, Tika Sumpter</t>
  </si>
  <si>
    <t>John Madden</t>
  </si>
  <si>
    <t>Gwyneth Paltrow, Joseph Fiennes, Geoffrey Rush, Tom Wilkinson</t>
  </si>
  <si>
    <t>The Report</t>
  </si>
  <si>
    <t>Scott Z. Burns</t>
  </si>
  <si>
    <t>Adam Driver, Corey Stoll, Jon Hamm, Linda Powell, Annette Bening, Jennifer Morrison</t>
  </si>
  <si>
    <t xml:space="preserve">Three Christs </t>
  </si>
  <si>
    <t>Jon Avnet</t>
  </si>
  <si>
    <t>Richard Gere, Julianna Margulies, Peter Dinklage, Kevin Pollak, Walton Goggins, Jane Alexander</t>
  </si>
  <si>
    <t>Paul Schrader</t>
  </si>
  <si>
    <t>Joel Edgerton, Sigourney Weaver, Quintessa Swindell, Esai Morales, Rick Cosnett, Victoria Hill</t>
  </si>
  <si>
    <t>Demolition</t>
  </si>
  <si>
    <t>Jake Gyllenhaal, Naomi Watts, Chris Cooper, Heather Lind, Polly Draper, Debra Monk</t>
  </si>
  <si>
    <t>Fionn Whitehead, Tom Glynn-Carney, Jack Lowden, Harry Styles, Aneurin Barnard, James D'Arcy, Barry Keoghan, Kenneth Branagh, Cillian Murphy, Mark Rylance, Tom Hardy, Bobby Lockwood</t>
  </si>
  <si>
    <t>The Patriot</t>
  </si>
  <si>
    <t>Ronald Emmerich</t>
  </si>
  <si>
    <t>Mel Gibson, Chris Cooper, Heath Ledger, Jason Isaacs, Joely Richardson, Tchéky Karyo, René Auberjonois, Tom Wilkinson</t>
  </si>
  <si>
    <t>Let Him Go</t>
  </si>
  <si>
    <t>Thomas Bezucha</t>
  </si>
  <si>
    <t>Kevin Costner, Diane Lane, Jeffrey Donovan, Booboo Stewart, Lesley Manville, Bradley Stryker</t>
  </si>
  <si>
    <t>Modelo 77</t>
  </si>
  <si>
    <t>Alberto Rodríguez</t>
  </si>
  <si>
    <t>Miguel Herrán, Javier Gutiérrez, Fernando Tejero, Javier Beltrán, Jesús Carroza, Javier Lago</t>
  </si>
  <si>
    <t>Simple Women</t>
  </si>
  <si>
    <t>Chiara Malta</t>
  </si>
  <si>
    <t>Jasmine Trinca, Elina Löwensohn, Francesco Acquaroli, Ozana Oancea, Michael E. Rodgers, Jay Natelle</t>
  </si>
  <si>
    <t>Tom Tykwer</t>
  </si>
  <si>
    <t>Ben Whishaw, Dustin Hoffman, Francesc Albiol, Gonzalo Cunill, Alan Rickmann, Roger Salvany, Reg Wilson, Richard Felix</t>
  </si>
  <si>
    <t>Jailbird</t>
  </si>
  <si>
    <t>Andrea Magnani</t>
  </si>
  <si>
    <t>Adriano Tardiolo, Giovanni Calcagno, Barbora Bobulova, Stefano Cassetti, Aylin Prandi, Gianluca Gobbi</t>
  </si>
  <si>
    <t>Stay</t>
  </si>
  <si>
    <t>Marc Forster</t>
  </si>
  <si>
    <t>Ewan McGregor, Ryan Gosling, Kate Burton, Naomi Watts, Elizabeth Reaser, Bob Hoskins</t>
  </si>
  <si>
    <t>Radical</t>
  </si>
  <si>
    <t>Christopher Zalla</t>
  </si>
  <si>
    <t>Eugenio Derbez, Daniel Haddad, Jennifer Trejo, Mia Fernanda Solis, Danilo Guardiola, Enoc Leaño</t>
  </si>
  <si>
    <t>Legjobb tudomásom szerint / As Far as I Know</t>
  </si>
  <si>
    <t>Lőrincz Nándor, Nagy Bálint</t>
  </si>
  <si>
    <t>Balázs Bodolai, Gabriella Hámori, Attila Menszátor-Héresz</t>
  </si>
  <si>
    <t>Where the Crawdads Sing</t>
  </si>
  <si>
    <t>Olivia Newman</t>
  </si>
  <si>
    <t>Daisy Edgar-Jones, Garret Dillahunt, David Strathairn, Ahna O'Reilly, Billy Slaughter, Harris Dickinson, Taylor John Smith, Michael Hyatt, Sterling Macer, Jr.</t>
  </si>
  <si>
    <t>Blade Runner</t>
  </si>
  <si>
    <t>Harrison Ford, Rutger Hauer, Sean Young</t>
  </si>
  <si>
    <t>Platoon</t>
  </si>
  <si>
    <t>Oliver Stone</t>
  </si>
  <si>
    <t>Tom Berenger, Willem Dafoe, Charlie Sheen, Keith David, Kevin Dillon, John C. McGinley, Forest Whitaker, Johnny Depp</t>
  </si>
  <si>
    <t>The Duke</t>
  </si>
  <si>
    <t>Roger Michell</t>
  </si>
  <si>
    <t>Jim Broadbent, Heather Craney, Stephen Rashbrook, Helen Mirren, Fionn Whitehead, Anna Maxwell Martin, Matthew Goode</t>
  </si>
  <si>
    <t>Ron Howard</t>
  </si>
  <si>
    <t>Daniel Brühl, Chris Hemsworth, Olivia Wilde, Natalie Dormer, Tom Wlaschiha, Alexandra Maria Lara</t>
  </si>
  <si>
    <t>Le gendarme et les extraterrestres</t>
  </si>
  <si>
    <t>Jean Girault</t>
  </si>
  <si>
    <t>Louis de Funès, Michel Galabru, Maria Mauban, Maurice Risch</t>
  </si>
  <si>
    <t>Alejandro González Inárritu</t>
  </si>
  <si>
    <t>Leonardo DiCaprio, Tom Hardy, Domhnall Gleeson, Will Poulter, Paul Anderson, Lukas Haas, Brendan Fletcher</t>
  </si>
  <si>
    <t>La regle du jeu</t>
  </si>
  <si>
    <t>Jean Renoir</t>
  </si>
  <si>
    <t>Nora Gregor, Paulette Dubost, Mila Parely</t>
  </si>
  <si>
    <t>Now You See Me</t>
  </si>
  <si>
    <t>Louis Leterrier</t>
  </si>
  <si>
    <t>Michael Caine, Dave Franco, Morgan Freeman, Mark Ruffalo, Jesse Eisenberg, Woody Harrelson, Isla Fisher</t>
  </si>
  <si>
    <t>The Soloist</t>
  </si>
  <si>
    <t>Robert Downey Jr., Jamie Foxx, Catherine Keener, Nelsan Ellis, Stephen Root</t>
  </si>
  <si>
    <t>Madagascar</t>
  </si>
  <si>
    <t>Eric Darnell, Tom McGrath</t>
  </si>
  <si>
    <t>voci: Ben Stiller, Chris Rock, David Schwimmer</t>
  </si>
  <si>
    <t>Forrest Gump</t>
  </si>
  <si>
    <t>Robert Zemeckis</t>
  </si>
  <si>
    <t>Tom Hanks, Gary Sinise, Robin Wright Penn</t>
  </si>
  <si>
    <t>Christian Clemenson, Trish Gates, Polly Adams, Cheyenne Jackson</t>
  </si>
  <si>
    <t>Mean Streets</t>
  </si>
  <si>
    <t>Martin Scorsese</t>
  </si>
  <si>
    <t>Robert de Niro, Harvey Keitel</t>
  </si>
  <si>
    <t>Birkebeinerne / The Last King</t>
  </si>
  <si>
    <t>Nils Gaup</t>
  </si>
  <si>
    <t>Michael Aasen, Anders Dahlberg, Jonathan Oskar Dahlgren, Asmund Brede Eike, Elg Elgesem, Pal Sverre Valheim Hagen, Thorbjorn Harr</t>
  </si>
  <si>
    <t>The High Note</t>
  </si>
  <si>
    <t>Nisha Ganatra</t>
  </si>
  <si>
    <t>Dakota Johnson, June Diane Raphael, Bill Pullman, Ice Cube, Eddie Izzard, Tracee Ellis Ross</t>
  </si>
  <si>
    <t>The Hollars</t>
  </si>
  <si>
    <t>John Krasinski</t>
  </si>
  <si>
    <t>Anna Kendrick, Richard Jenkins, Mary Elizabeth Winstead, John Krasinski, Josh Groban, Sharlto Copley</t>
  </si>
  <si>
    <t>Paul Thomas Anderson</t>
  </si>
  <si>
    <t>Adam Sandler, Emily Watson</t>
  </si>
  <si>
    <t>Daliland</t>
  </si>
  <si>
    <t>Mary Harron</t>
  </si>
  <si>
    <t>Ben Kingsley, Barbara Sukowa, Christopher Briney, Ezra Miller, Rupert Graves, Suki Waterhouse</t>
  </si>
  <si>
    <t>Mud</t>
  </si>
  <si>
    <t>Jeff Nichols</t>
  </si>
  <si>
    <t>Matthew McConaughey, Tye Sheridan, Sam Shepard, Reese Witherspoon, Michael Shannon, Sarah Paulson</t>
  </si>
  <si>
    <t>American Pie</t>
  </si>
  <si>
    <t>Jason Biggs, Chris Klein, Shannon Elizabeth</t>
  </si>
  <si>
    <t>Captain Corelli's Mandolin</t>
  </si>
  <si>
    <t>Nicolas Cage, Penelope Cruz, John Hurt</t>
  </si>
  <si>
    <t>La santa piccola / Blessed Boys</t>
  </si>
  <si>
    <t>Silvia Brunelli</t>
  </si>
  <si>
    <t>Gianfelice Imparato, Francesco Pellegrino, Pina Di Gennaro, Sara Ricci, Luigi Chiocca, Vincenzo Antonucci</t>
  </si>
  <si>
    <t>Il decameron</t>
  </si>
  <si>
    <t>Pier Paolo Pasolini</t>
  </si>
  <si>
    <t>Franco Citti, Ninetto Davoli, Vincenzo Amato</t>
  </si>
  <si>
    <t>Hannah and Her Sisters</t>
  </si>
  <si>
    <t>Woody Allen</t>
  </si>
  <si>
    <t>Mia Farrow, Woody Allen, Michael Caine</t>
  </si>
  <si>
    <t>Dalva</t>
  </si>
  <si>
    <t>Emmanuelle Nicot</t>
  </si>
  <si>
    <t>Zelda Samson, Alexis Manenti, Marie Denarnaud</t>
  </si>
  <si>
    <t>This Is The End</t>
  </si>
  <si>
    <t>Seth Rogen, Evan Goldberg</t>
  </si>
  <si>
    <t>Emma Watson, James Franco, Paul Rudd, Seth Rogen, Jonah Hill, Jason Segel, Michael Cera</t>
  </si>
  <si>
    <t>L'astronaute</t>
  </si>
  <si>
    <t>Nicolas Giraud</t>
  </si>
  <si>
    <t>Nicolas Giraud, Mathieu Kassovitz, Jérémie Renier, Hippolyte Girardot, Féodor Atkine, Anne Charrier</t>
  </si>
  <si>
    <t>Assassin Club</t>
  </si>
  <si>
    <t>Camille Delamarre</t>
  </si>
  <si>
    <t>Noomi Rapace, Sam Neill, Daniela Melchior, Henry Golding, Jimmy Jean-Louis, Bruno Bilotta</t>
  </si>
  <si>
    <t>It Comes at Night</t>
  </si>
  <si>
    <t>Trey Edward Shults</t>
  </si>
  <si>
    <t>Joel Edgerton, Christopher Abbott, Carmen Ejogo, Riley Keough, Kelvin Harrison Jr., Chase Joliet</t>
  </si>
  <si>
    <t>A Most Violent Year</t>
  </si>
  <si>
    <t>J.C. Chandor</t>
  </si>
  <si>
    <t>Oscar Isaac, Jessica Chastain, Ashley Williams, Catalina Sandino Moreno, Alessandro Nivola, Albert Brooks</t>
  </si>
  <si>
    <t>Licorice Pizza</t>
  </si>
  <si>
    <t>Bradley Cooper, Skyler Gisondo, Maya Rudolph, Emma Dumont, Sean Penn, John C. Reilly</t>
  </si>
  <si>
    <t>Leonardo DiCaprio, Marion Cotillard, Joseph Gordon-Levitt, Ellen Page, Tom Hardy, Ken Watanabe, Dileep Rao, Cillian Murphy, Tom Berenger</t>
  </si>
  <si>
    <t>Susan Sarandon, Geena Davis</t>
  </si>
  <si>
    <t>Robin Hood: Prince of Thieves</t>
  </si>
  <si>
    <t>Kevin Costner, Mary Elizabeth Mastrantonio</t>
  </si>
  <si>
    <t>Jackie Brown</t>
  </si>
  <si>
    <t>Quentin Tarantino</t>
  </si>
  <si>
    <t>Pam Grier, Robert Forster, Samuel L. Jackson</t>
  </si>
  <si>
    <t>The Edge of Seventeen</t>
  </si>
  <si>
    <t>Haley Lu Richardson, Hailee Steinfeld, Blake Jenner, Woody Harrelson, Kyra Sedgwick, Meredith Monroe</t>
  </si>
  <si>
    <t>Bound</t>
  </si>
  <si>
    <t>Lana &amp; Lilly Wachowski</t>
  </si>
  <si>
    <t>Jennifer Tilly, Gina Gershon, Joe Pantoliano, Christopher Meloni, Kevin Michael Richardson, Mary Mara</t>
  </si>
  <si>
    <t>Alain Ughetto</t>
  </si>
  <si>
    <t>voci: Ariane Ascaride, Alain Ughetto, Stefano Paganini, Diego Giuliani</t>
  </si>
  <si>
    <t>Clouds of Chernobyl / Anul pierdut 1986</t>
  </si>
  <si>
    <t>Ligia Ciornei</t>
  </si>
  <si>
    <t>Isabela Neamțu, Victoria Cociaș, Oana Pușcatu, Emil Badea Radu, Gavril Pătru, Valer Dellakeza</t>
  </si>
  <si>
    <t>David Ayer</t>
  </si>
  <si>
    <t>Keanu Reeves, Forest Whitaker, Hugh Laurie, Chris Evans, Cedric the Entertainer</t>
  </si>
  <si>
    <t>Ashkal</t>
  </si>
  <si>
    <t>Youssef Chebbi</t>
  </si>
  <si>
    <t>Fatma Oussaifi, Mohamed Houcine Grayaa, Rami Harrabi</t>
  </si>
  <si>
    <t>Guled &amp; Nasra / The Gravedigger's Wife</t>
  </si>
  <si>
    <t>Khadar Ayderus Ahmed</t>
  </si>
  <si>
    <t>Omar Abdi, Yasmin Warsame, Kadar Abdoul-Aziz Ibrahim, Samaleh Ali Obsieh, Awa Ali Nour, Faiza Ibrahim Aden, Saad Ahmed Robleh</t>
  </si>
  <si>
    <t>Bulldog</t>
  </si>
  <si>
    <t>André Szardenings</t>
  </si>
  <si>
    <t>Julius Nitschkoff, Lana Cooper, Karin Hanczewski, Cosima Henman, Moritz Führmann, Carlos Garcia Piedra</t>
  </si>
  <si>
    <t>A pak prisla laska... / And Then There Was Love...</t>
  </si>
  <si>
    <t>Simon Holy</t>
  </si>
  <si>
    <t>Pavla Tomicová, Sara VenclovskÃ¡, Tereza Hofová, Marián Chalany</t>
  </si>
  <si>
    <t>Sisi &amp; Ich</t>
  </si>
  <si>
    <t>Frauke Finsterwalder</t>
  </si>
  <si>
    <t>Sandra Hüller, Tom Rhys Harries, Johanna Wokalek, Angela Winkler, Georg Friedrich, Sibylle Canonica</t>
  </si>
  <si>
    <t>Wild Things</t>
  </si>
  <si>
    <t>John McNaughton</t>
  </si>
  <si>
    <t>Matt Dillon, Kevin Bacon, Denise Richards</t>
  </si>
  <si>
    <t>B.D. în acţiune</t>
  </si>
  <si>
    <t>Toma Caragiu, Sebastian Papaiani, Puiu Călinescu, Dem Rădulescu, Iurie Darie, Jean Constantin</t>
  </si>
  <si>
    <t>Lee Toland Krieger</t>
  </si>
  <si>
    <t>Blake Lively, Harrison Ford, Ellen Burstyn, Michiel Huisman, Amanda Crew, Richard Harmon, Kathy Baker</t>
  </si>
  <si>
    <t>Tout le monde aime Jeanne</t>
  </si>
  <si>
    <t>Céline Devaux</t>
  </si>
  <si>
    <t>Blanche Gardin, Laurent Lafitte, Maxence Tual, Marthe Keller, Nuno Lopes, Pedro Lacerda</t>
  </si>
  <si>
    <t>Tom Hanks, Mike Birbiglia, Manuel Garcia-Rulfo, Rachel Keller, Carl Clemons, Cameron Britton, Mariana Treviño</t>
  </si>
  <si>
    <t>Emanuel Pârvu</t>
  </si>
  <si>
    <t>Șerban Pavlu, Ana Indricau, Tudor Cucu-Dumitrescu, Crina Semciuc, Emilia Popescu, Vlad Brumaru, Tania Filip, Mirela Gore</t>
  </si>
  <si>
    <t>Billy Bob Thornton, Halle Berry</t>
  </si>
  <si>
    <t>Les goûts et les couleurs</t>
  </si>
  <si>
    <t>Michel Leclerc</t>
  </si>
  <si>
    <t>Rebecca Marder, Félix Moati, François Morel, Judith Chemla, Michel Leclerc, Eye Haidara</t>
  </si>
  <si>
    <t>Autobiography</t>
  </si>
  <si>
    <t>Makbul Mubarak</t>
  </si>
  <si>
    <t>Kevin Ardilova, Arswendy Bening Swara, Yusuf Mahardika, Lukman Sardi, Yudi Ahmad Tajudin, Rukman Rosadi, Haru Sandra</t>
  </si>
  <si>
    <t>Mihai Mincan</t>
  </si>
  <si>
    <t>Soliman Cruz, Niko Becker, Alexandre Nguyen, Bartholome Guingona, Olivier Chen, Olivier Ho Hio Heen</t>
  </si>
  <si>
    <t>Sinjar</t>
  </si>
  <si>
    <t>Anna M. Bofarull</t>
  </si>
  <si>
    <t>Nora Navas, Àlex Casanovas, Luisa Gavasa, Halima Ilter, Mouafaq Rushdie, Mercè Rovira, Guim Puig</t>
  </si>
  <si>
    <t>Anna Magnani, Ettore Garofolo, Franco Citti, Silvana Corsini, Luisa Loiano</t>
  </si>
  <si>
    <t>Vittorio De Sica</t>
  </si>
  <si>
    <t>Carlo Battisti, Maria Pia Casilio, Lina Gennari</t>
  </si>
  <si>
    <t>Delta</t>
  </si>
  <si>
    <t>Kornél Mundruczó</t>
  </si>
  <si>
    <t>Félix Lajkó, Lili Monori, Orsolya Tóth, Sándor Gáspár, Martin Wuttke</t>
  </si>
  <si>
    <t>Jumanji: Welcome to the Jungle</t>
  </si>
  <si>
    <t>Jake Kasdan</t>
  </si>
  <si>
    <t>Dwayne Johnson, Kevin Hart, Jack Black, Karen Gillan, Nick Jonas, Laurie Calvert</t>
  </si>
  <si>
    <t>David Koepp</t>
  </si>
  <si>
    <t>John Turturro, Johnny Deep, Ving Rhames, Maria Bello, Timothy Hutton</t>
  </si>
  <si>
    <t>Clint Eastwood</t>
  </si>
  <si>
    <t>Morgan Freeman, Matt Damon, Leleti Khumalo, Marguerite Wheatley, Matt Stern</t>
  </si>
  <si>
    <t>Ion Popescu-Gopo</t>
  </si>
  <si>
    <t>Eugenia Balaure, Haralambie Boroş, Emil Botta, Puiu Călinescu, Iurie Darie, Florin Piersic, Geo Saizescu</t>
  </si>
  <si>
    <t>Andrei Tarkovski</t>
  </si>
  <si>
    <t>Donatas Banionis, Natalya Bondarchuk, Jüri Järvet, Anatoliy Solonitsyn, Vladislav Dvorzhetskiy</t>
  </si>
  <si>
    <t>Fiul stelelor</t>
  </si>
  <si>
    <t>Călin Cazan, Mircea Toia</t>
  </si>
  <si>
    <t>Mircea Albulescu, Ion Caramitru, Virgil Ogășanu, Mihai Cafrita, Mirela Gorea</t>
  </si>
  <si>
    <t>Touha zvaná Anada / Adrift</t>
  </si>
  <si>
    <t>Elmar Klos</t>
  </si>
  <si>
    <t>Milena Dravic, Jozef Kroner, Rade Markovic, Jaroslav Marvan, Gustav Valach</t>
  </si>
  <si>
    <t>Roman Holiday</t>
  </si>
  <si>
    <t>William Wyler</t>
  </si>
  <si>
    <t>Audrey Hepburn, Gregory Peck</t>
  </si>
  <si>
    <t>Blake Edwards</t>
  </si>
  <si>
    <t>Audrey Hepburn, George Peppard, Patricia Neal, Buddy Ebsen, Martin Balsam, Mickey Rooney</t>
  </si>
  <si>
    <t>Glissando</t>
  </si>
  <si>
    <t>Mircea Daneliuc</t>
  </si>
  <si>
    <t>Ştefan Iordache, Tora Vasilescu, Ion Fiscuteanu</t>
  </si>
  <si>
    <t>Dementia 13</t>
  </si>
  <si>
    <t>Francis Ford Coppola</t>
  </si>
  <si>
    <t>William Campbell, Luana Anders, Bart Patton</t>
  </si>
  <si>
    <t>08.04.2024</t>
  </si>
  <si>
    <t>DK Welchman, Hugh Welchman</t>
  </si>
  <si>
    <t>voci: Kamila Urzędowska, Robert Gulaczyk, Mirosław Baka, Sonia Mietielica, Ewa Kasprzyk, Cezary Łukaszewicz, Małgorzata Kożuchowska, Sonia Bohosiewicz, Dorota Stalińska, Andrzej Konopka, Marcin Rusin, Maciej Musiał, Lech Dyblik</t>
  </si>
  <si>
    <t>Phoenix: Povestea</t>
  </si>
  <si>
    <t>Cristian Radu Nema</t>
  </si>
  <si>
    <t>Nicu Covaci, Josef Kappl, Mircea Baniciu, Ovidiu Lipan, Costin Petrescu, Moni Bordeianu, Mani Neumann</t>
  </si>
  <si>
    <t>29.03.2024 31.03.2024</t>
  </si>
  <si>
    <t>Io capitano</t>
  </si>
  <si>
    <t>Matteo Garrone</t>
  </si>
  <si>
    <t>Seydou Sarr, Moustapha Fall, Issaka Sawagodo, Hichem Yacoubi, Doodou Sagna</t>
  </si>
  <si>
    <t>Passages</t>
  </si>
  <si>
    <t>Ira Sachs</t>
  </si>
  <si>
    <t>Franz Rogowski, Ben Whishaw, Adèle Exarchopoulos, Erwan Kepoa Falé, Arcadi Radeff</t>
  </si>
  <si>
    <t>Radu Jude</t>
  </si>
  <si>
    <t>Ilinca Manolache, Ovidiu Pîrșan, Dorina Lazăr, László Miske, Nina Hoss, Uwe Boll, Katia Pascariu, Șerban Pavlu, Nicodim Ungureanu, Ioana Iacob, Claudia Ieremia, Zita Moldovan, Rodica Negrea, Adina Cristescu, Sofia Nicolaescu</t>
  </si>
  <si>
    <t>The Iron Claw</t>
  </si>
  <si>
    <t>Sean Durkin</t>
  </si>
  <si>
    <t>Zac Efron, Jeremy Allen White, Harris Dickinson, Maura Tierney, Stanley Simons, Holt McCallany, Lily James</t>
  </si>
  <si>
    <t>Wim Wenders</t>
  </si>
  <si>
    <t>Kôji Yakusho, Tokio Emoto, Arisa Nakano, Aoi Yamada, Yumi Asô, Sayuri Ishikawa, Tomokazu Miura, Min Tanaka</t>
  </si>
  <si>
    <t>Justine Triet</t>
  </si>
  <si>
    <t>Sandra Hüller, Swann Arlaud, Milo Machado Graner, Antoine Reinartz, Samuel Theis, Jehnny Beth, Saadia Bentaïeb, Camille Rutherford, Anne Rotger, Sophie Fillières</t>
  </si>
  <si>
    <t>Une année difficile</t>
  </si>
  <si>
    <t>Olivier Nakache</t>
  </si>
  <si>
    <t>Mathieu Amalric, Jonathan Cohen, Pio Marmaï, Noémie Merlant, Grégoire Leprince-Ringuet, Luàna Bajrami</t>
  </si>
  <si>
    <t>Jonathan Glazer</t>
  </si>
  <si>
    <t>Sandra Hüller, Christian Friedel, Freya Kreutzkam, Ralph Herforth, Stephanie Petrowitz, Marie Rosa Tietjen</t>
  </si>
  <si>
    <t>Liviu Tofan, Șerban Georgescu</t>
  </si>
  <si>
    <t>Andrei Ursu, Vasile Hodiș, Dan Voinea, Doru Cosma, Eugenia Crângariu, Vasile Manea Drăgulin</t>
  </si>
  <si>
    <t>Jessica Hausner</t>
  </si>
  <si>
    <t>Mia Wasikowska, Mathieu Demy, Elsa Zylberstein, Amir El-Masry, Sidse Babett Knudsen, Sam Hoare, Ksenia Devriendt</t>
  </si>
  <si>
    <t>Patrik and the Whale</t>
  </si>
  <si>
    <t>Mark Fletcher</t>
  </si>
  <si>
    <t>Patrick Dykstra</t>
  </si>
  <si>
    <t>Eugene Buică</t>
  </si>
  <si>
    <t>Ioana, Petre, George și Eugene Buică</t>
  </si>
  <si>
    <t>Mars Express</t>
  </si>
  <si>
    <t>Jérémie Périn</t>
  </si>
  <si>
    <t>Léa Drucker, Mathieu Amalric, Daniel Njo Lobé, Marie Bouvet, Sébastien Chassagne, Marthe Keller, Marie Chevalot, Emmanuel Bonami</t>
  </si>
  <si>
    <t>Bertrand Bonello</t>
  </si>
  <si>
    <t>Léa Seydoux, George MacKay, Guslagie Malanda, Dasha Nekrasova, Xavier Dolan (voce), Elina Löwensohn</t>
  </si>
  <si>
    <t>Le gang des Bois du Temple</t>
  </si>
  <si>
    <t>Rabah Ameur-Zaïmeche</t>
  </si>
  <si>
    <t>Régis Laroche, Annkrist, Moh Aroussi, Slimane Dazi, Salim Ameur-Zaimeche, Marie Loustalot</t>
  </si>
  <si>
    <t>Le Livre des solutions / The Book of Solutions</t>
  </si>
  <si>
    <t>Pierre Niney, Vincent Elbaz, Blanche Gardin, Sting, Françoise Lebrun, Alex Martin</t>
  </si>
  <si>
    <t>Les gardiennes de la planète</t>
  </si>
  <si>
    <t>Jean-Albert Lièvre</t>
  </si>
  <si>
    <t>Jean Dujardin, Gaspard Pellerin, Maya Hernandez, Jean-Claude Gautier, Jérôme Legrand, Elodie Lunoir</t>
  </si>
  <si>
    <t>Les chambres rouges</t>
  </si>
  <si>
    <t>Pascal Plante</t>
  </si>
  <si>
    <t>Juliette Gariépy, Laurie Fortin-Babin, Elisabeth Locas, Maxwell McCabe-Lokos, Pierre Chagnon, Guy Thauvette</t>
  </si>
  <si>
    <t>Şerban Georgescu</t>
  </si>
  <si>
    <t>L'ombra del giorno</t>
  </si>
  <si>
    <t>Giuseppe Piccioni</t>
  </si>
  <si>
    <t>Riccardo Scamarcio, Benedetta Porcaroli, Valeria Bilello, Lino Musella, Sandra Ceccarelli, Vincenzo Nemolato, Antonio Salines, Waël Sersoub, Costantino Seghi, Flavia Alluzzi, Attilio Di Sansa, Lucio Sestili, Jacopo Ghilardi, Francesco Olivieri, Stefano Baldoni</t>
  </si>
  <si>
    <t>Radu Potcoavă</t>
  </si>
  <si>
    <t>Bogdan Dumitrache, Cosmina Stratan, Marian Râlea, Sergiu Costache, Florentina Țilea, Liviu Pintileasa, Ilinca Sava</t>
  </si>
  <si>
    <t>Hayao Miyazaki</t>
  </si>
  <si>
    <t>voci: Masaki Suda, Takuya Kimura, Kô Shibasaki, Yoshino Kimura, Soma Santoki, Aimyon</t>
  </si>
  <si>
    <t>Sleeping Dogs</t>
  </si>
  <si>
    <t>Adam Cooper</t>
  </si>
  <si>
    <t>Karen Gillan, Russell Crowe, Marton Csokas, Tommy Flanagan, Kelly Greyson, Elizabeth Blackmore</t>
  </si>
  <si>
    <t>Yorgos Lanthimos</t>
  </si>
  <si>
    <t>Willem Dafoe, Mark Ruffalo, Emma Stone, Hanna Schygulla, Margaret Qualley, Damien Bonnard</t>
  </si>
  <si>
    <t>29.03.2024 30.03.2024 31.03.2024 01.04.2024 02.04.2024</t>
  </si>
  <si>
    <t>Dune II</t>
  </si>
  <si>
    <t>Rebecca Ferguson, Timothée Chalamet, Zendaya, Stellan Skarsgård, Javier Bardem, Dave Bautista</t>
  </si>
  <si>
    <t>29.03.2024 30.03.2024 31.03.2024 03.04.2024 04.04.2024</t>
  </si>
  <si>
    <t>01.04.2024 02.04.2024</t>
  </si>
  <si>
    <t>29.03.2024 30.03.2024 31.03.2024 01.04.2024 02.04.2024 03.04.2024</t>
  </si>
  <si>
    <t>03.04.2024 04.04.2024</t>
  </si>
  <si>
    <t>Nicolas Philibert</t>
  </si>
  <si>
    <t>Mamadi Barri, Walid Benziane, Sabine Berlière, Romain Bernardin, Sébastien Tournayre, Jean-Paul Hazan</t>
  </si>
  <si>
    <t>Diana Gavra</t>
  </si>
  <si>
    <t>Amar Răducanu, Zorică Lazăr, Jean Martin, Adriana Irimescu, Marian Lică, Vasile Laurențiu Dumitru</t>
  </si>
  <si>
    <t>Tran Anh Hung</t>
  </si>
  <si>
    <t>Juliette Binoche, Benoît Magimel, Bonnie Chagneau-Ravoire, Jean-Marc Roulot, Pierre Gagnaire, Jan Hammenecker</t>
  </si>
  <si>
    <t>Cillian Murphy, Emily Blunt, Matt Damon, Robert Downey Jr, Florence Pugh, Josh Hartnett, Casey Affleck, Rami Malek, Kenneth Branagh</t>
  </si>
  <si>
    <t>Letiția Roșculeț</t>
  </si>
  <si>
    <t>Alex Bogdan, Eva Măruță, Raluca Aprodu, Mihaela Teleoacă, Luca Postelnicu, Răzvan Vasilescu, Alexandru Ion, George Ivașcu</t>
  </si>
  <si>
    <t>Kung Fu Panda 4</t>
  </si>
  <si>
    <t>Mike Mitchell, Stephanie Stine</t>
  </si>
  <si>
    <t>voci: Jack Black, Jackie Chan, Dustin Hoffman, Bryan Cranston, Awkwafina, Viola Davis</t>
  </si>
  <si>
    <t>29.03.2024 01.04.2024 02.04.2024</t>
  </si>
  <si>
    <t>Hai, România!</t>
  </si>
  <si>
    <t>Claudiu Mitcu</t>
  </si>
  <si>
    <t>Gheorghe Hagi, Gheorghe Popescu, Ilie Dumitrescu, Bogdan Stelea, Florin Prunea, Adrian Mutu</t>
  </si>
  <si>
    <t>29.03.2024 01.04.2024 02.04.2024 03.04.2024 04.04.2024</t>
  </si>
  <si>
    <t>Migration</t>
  </si>
  <si>
    <t>Benjamin Renner</t>
  </si>
  <si>
    <t>voce: Kumail Nanjiani, Elizabeth Banks, Awkwafina, Keegan-Michael Key, David Mitchell, Carol Kane, Caspar Jennings, Tresi Gazal, Danny DeVito</t>
  </si>
  <si>
    <t>Wish</t>
  </si>
  <si>
    <t>Chris Buck</t>
  </si>
  <si>
    <t>voci: Alan Tudyk, Ariana DeBose, Chris Pine, Evan Peters</t>
  </si>
  <si>
    <t>00,20 (vineri spre sîmbătă)</t>
  </si>
  <si>
    <t>00,35 (vineri spre sîmbătă)</t>
  </si>
  <si>
    <t>00,40 (vineri spre sîmbătă)</t>
  </si>
  <si>
    <t>00,25 (sîmbătă spre duminică)</t>
  </si>
  <si>
    <t>00,55 (sîmbătă spre duminică)</t>
  </si>
  <si>
    <t>00,05 (duminică spre luni)</t>
  </si>
  <si>
    <t>00,15 (duminică spre luni)</t>
  </si>
  <si>
    <t>00,20 (duminică spre luni)</t>
  </si>
  <si>
    <t>00,35 (duminică spre luni)</t>
  </si>
  <si>
    <t>00,55 (duminică spre luni)</t>
  </si>
  <si>
    <t>00,30 (luni spre marți)</t>
  </si>
  <si>
    <t>00,40 (luni spre marți)</t>
  </si>
  <si>
    <t>00,10 (marți spre miercuri)</t>
  </si>
  <si>
    <t>00,30 (marți spre miercuri)</t>
  </si>
  <si>
    <t>00,45 (marți spre miercuri)</t>
  </si>
  <si>
    <t>00,10 (miercuri spre joi)</t>
  </si>
  <si>
    <t>00,30 (miercuri spre joi)</t>
  </si>
  <si>
    <t>00,35 (miercuri spre joi)</t>
  </si>
  <si>
    <t>00,45 (joi spre vineri)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</si>
</sst>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11" x14ac:knownFonts="1">
    <font>
      <sz val="10"/>
      <name val="Arial"/>
    </font>
    <font>
      <sz val="9"/>
      <name val="Times New Roman"/>
      <family val="1"/>
    </font>
    <font>
      <i/>
      <sz val="9"/>
      <name val="Times New Roman"/>
      <family val="1"/>
    </font>
    <font>
      <b/>
      <sz val="9"/>
      <color indexed="9"/>
      <name val="Times New Roman"/>
      <family val="1"/>
    </font>
    <font>
      <b/>
      <sz val="9"/>
      <name val="Times New Roman"/>
      <family val="1"/>
    </font>
    <font>
      <u/>
      <sz val="9"/>
      <color indexed="12"/>
      <name val="Times New Roman"/>
      <family val="1"/>
    </font>
    <font>
      <sz val="9"/>
      <color indexed="12"/>
      <name val="Times New Roman"/>
      <family val="1"/>
    </font>
    <font>
      <sz val="9"/>
      <color indexed="9"/>
      <name val="Times New Roman"/>
      <family val="1"/>
    </font>
    <font>
      <b/>
      <sz val="9"/>
      <color indexed="8"/>
      <name val="Times New Roman"/>
      <family val="1"/>
    </font>
    <font>
      <b/>
      <sz val="9"/>
      <color indexed="16"/>
      <name val="Times New Roman"/>
      <family val="1"/>
    </font>
    <font>
      <sz val="9"/>
      <color indexed="16"/>
      <name val="Times New Roman"/>
      <family val="1"/>
    </font>
  </fonts>
  <fills count="4">
    <fill>
      <patternFill patternType="none"/>
    </fill>
    <fill>
      <patternFill patternType="gray125"/>
    </fill>
    <fill>
      <patternFill patternType="solid">
        <fgColor indexed="47"/>
        <bgColor indexed="64"/>
      </patternFill>
    </fill>
    <fill>
      <patternFill patternType="solid">
        <fgColor indexed="9"/>
        <bgColor indexed="64"/>
      </patternFill>
    </fill>
  </fills>
  <borders count="20">
    <border>
      <left/>
      <right/>
      <top/>
      <bottom/>
      <diagonal/>
    </border>
    <border>
      <left/>
      <right/>
      <top/>
      <bottom style="medium">
        <color indexed="64"/>
      </bottom>
      <diagonal/>
    </border>
    <border>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double">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double">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bottom style="thin">
        <color indexed="64"/>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s>
  <cellStyleXfs count="2">
    <xf numFmtId="0" fontId="0" fillId="0" borderId="0"/>
    <xf numFmtId="0" fontId="5" fillId="0" borderId="0" applyNumberFormat="0" applyFill="0" applyBorder="0" applyAlignment="0" applyProtection="0">
      <alignment vertical="top"/>
      <protection locked="0"/>
    </xf>
  </cellStyleXfs>
  <cellXfs count="68">
    <xf numFmtId="0" fontId="0" fillId="0" borderId="0" xfId="0"/>
    <xf numFmtId="0" fontId="1" fillId="0" borderId="0" xfId="0" applyFont="1" applyAlignment="1">
      <alignment horizontal="left"/>
    </xf>
    <xf numFmtId="0" fontId="1" fillId="0" borderId="0" xfId="0" applyFont="1" applyAlignment="1">
      <alignment horizontal="center" wrapText="1"/>
    </xf>
    <xf numFmtId="0" fontId="1" fillId="0" borderId="0" xfId="0" applyFont="1" applyAlignment="1">
      <alignment horizontal="center"/>
    </xf>
    <xf numFmtId="0" fontId="2" fillId="0" borderId="0" xfId="0" applyFont="1"/>
    <xf numFmtId="1" fontId="1" fillId="2" borderId="0" xfId="0" applyNumberFormat="1" applyFont="1" applyFill="1" applyAlignment="1">
      <alignment horizontal="left" vertical="center" wrapText="1"/>
    </xf>
    <xf numFmtId="1" fontId="1" fillId="2" borderId="0" xfId="0" applyNumberFormat="1" applyFont="1" applyFill="1" applyAlignment="1">
      <alignment horizontal="center" vertical="center" wrapText="1"/>
    </xf>
    <xf numFmtId="0" fontId="1" fillId="2" borderId="0" xfId="0" applyFont="1" applyFill="1" applyAlignment="1">
      <alignment horizontal="left" vertical="center"/>
    </xf>
    <xf numFmtId="0" fontId="1" fillId="2" borderId="0" xfId="0" applyFont="1" applyFill="1" applyAlignment="1">
      <alignment horizontal="center" vertical="center"/>
    </xf>
    <xf numFmtId="0" fontId="3" fillId="0" borderId="0" xfId="0" applyFont="1" applyAlignment="1">
      <alignment horizontal="left" vertical="center"/>
    </xf>
    <xf numFmtId="1" fontId="1" fillId="0" borderId="0" xfId="0" applyNumberFormat="1" applyFont="1" applyAlignment="1">
      <alignment horizontal="center" vertical="center" wrapText="1"/>
    </xf>
    <xf numFmtId="0" fontId="1" fillId="0" borderId="0" xfId="0" applyFont="1" applyAlignment="1">
      <alignment horizontal="left" vertical="center"/>
    </xf>
    <xf numFmtId="0" fontId="1" fillId="0" borderId="0" xfId="0" applyFont="1" applyAlignment="1">
      <alignment horizontal="center" vertical="center"/>
    </xf>
    <xf numFmtId="164" fontId="1" fillId="0" borderId="0" xfId="0" applyNumberFormat="1" applyFont="1" applyAlignment="1">
      <alignment horizontal="left" vertical="center"/>
    </xf>
    <xf numFmtId="0" fontId="1" fillId="0" borderId="0" xfId="0" applyFont="1" applyAlignment="1">
      <alignment vertical="center"/>
    </xf>
    <xf numFmtId="0" fontId="2" fillId="0" borderId="0" xfId="0" applyFont="1" applyAlignment="1">
      <alignment vertical="center"/>
    </xf>
    <xf numFmtId="0" fontId="4" fillId="0" borderId="1" xfId="0" applyFont="1" applyBorder="1" applyAlignment="1">
      <alignment horizontal="left" vertical="center"/>
    </xf>
    <xf numFmtId="1" fontId="4" fillId="2" borderId="2" xfId="0" applyNumberFormat="1" applyFont="1" applyFill="1" applyBorder="1" applyAlignment="1">
      <alignment horizontal="left" vertical="center" wrapText="1"/>
    </xf>
    <xf numFmtId="1" fontId="4" fillId="2" borderId="2" xfId="0" applyNumberFormat="1" applyFont="1" applyFill="1" applyBorder="1" applyAlignment="1">
      <alignment horizontal="center" vertical="center" wrapText="1"/>
    </xf>
    <xf numFmtId="0" fontId="4" fillId="2" borderId="3" xfId="0" applyFont="1" applyFill="1" applyBorder="1" applyAlignment="1">
      <alignment horizontal="left" vertical="center"/>
    </xf>
    <xf numFmtId="0" fontId="4" fillId="2" borderId="4" xfId="0" applyFont="1" applyFill="1" applyBorder="1" applyAlignment="1">
      <alignment horizontal="left" vertical="center"/>
    </xf>
    <xf numFmtId="0" fontId="4" fillId="2" borderId="4" xfId="0" applyFont="1" applyFill="1" applyBorder="1" applyAlignment="1">
      <alignment horizontal="center" vertical="center"/>
    </xf>
    <xf numFmtId="0" fontId="4" fillId="2" borderId="5" xfId="0" applyFont="1" applyFill="1" applyBorder="1" applyAlignment="1">
      <alignment horizontal="center" vertical="center"/>
    </xf>
    <xf numFmtId="0" fontId="2" fillId="0" borderId="0" xfId="0" applyFont="1" applyAlignment="1">
      <alignment horizontal="center" vertical="center"/>
    </xf>
    <xf numFmtId="0" fontId="1" fillId="0" borderId="7" xfId="0" applyFont="1" applyBorder="1" applyAlignment="1">
      <alignment horizontal="left" vertical="center"/>
    </xf>
    <xf numFmtId="0" fontId="6" fillId="0" borderId="7" xfId="1" applyFont="1" applyFill="1" applyBorder="1" applyAlignment="1" applyProtection="1">
      <alignment horizontal="left"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4" fillId="0" borderId="6" xfId="0" applyFont="1" applyBorder="1" applyAlignment="1">
      <alignment horizontal="left" vertical="center"/>
    </xf>
    <xf numFmtId="1" fontId="1" fillId="0" borderId="7" xfId="0" applyNumberFormat="1" applyFont="1" applyBorder="1" applyAlignment="1">
      <alignment horizontal="center" vertical="center" wrapText="1"/>
    </xf>
    <xf numFmtId="0" fontId="6" fillId="0" borderId="7" xfId="1" applyFont="1" applyBorder="1" applyAlignment="1" applyProtection="1">
      <alignment horizontal="left" vertical="center"/>
    </xf>
    <xf numFmtId="0" fontId="7" fillId="0" borderId="0" xfId="0" applyFont="1" applyAlignment="1">
      <alignment horizontal="left"/>
    </xf>
    <xf numFmtId="0" fontId="1" fillId="0" borderId="9" xfId="0" applyFont="1" applyBorder="1" applyAlignment="1">
      <alignment horizontal="left" vertical="center"/>
    </xf>
    <xf numFmtId="0" fontId="4" fillId="2" borderId="3" xfId="0" applyFont="1" applyFill="1" applyBorder="1" applyAlignment="1">
      <alignment horizontal="center" vertical="center"/>
    </xf>
    <xf numFmtId="0" fontId="4" fillId="0" borderId="6" xfId="0" applyFont="1" applyBorder="1" applyAlignment="1">
      <alignment vertical="center"/>
    </xf>
    <xf numFmtId="0" fontId="8" fillId="0" borderId="6" xfId="0" applyFont="1" applyBorder="1" applyAlignment="1">
      <alignment horizontal="left" vertical="center"/>
    </xf>
    <xf numFmtId="0" fontId="1" fillId="0" borderId="10" xfId="0" applyFont="1" applyBorder="1" applyAlignment="1">
      <alignment horizontal="center" wrapText="1"/>
    </xf>
    <xf numFmtId="0" fontId="1" fillId="0" borderId="7" xfId="0" applyFont="1" applyBorder="1" applyAlignment="1">
      <alignment horizontal="center" wrapText="1"/>
    </xf>
    <xf numFmtId="16" fontId="4" fillId="0" borderId="6" xfId="0" applyNumberFormat="1" applyFont="1" applyBorder="1" applyAlignment="1">
      <alignment vertical="center"/>
    </xf>
    <xf numFmtId="0" fontId="1" fillId="0" borderId="7" xfId="1" applyFont="1" applyFill="1" applyBorder="1" applyAlignment="1" applyProtection="1">
      <alignment horizontal="center" vertical="center"/>
    </xf>
    <xf numFmtId="0" fontId="1" fillId="3" borderId="0" xfId="0" quotePrefix="1" applyFont="1" applyFill="1" applyAlignment="1">
      <alignment horizontal="left" vertical="center"/>
    </xf>
    <xf numFmtId="2" fontId="4" fillId="0" borderId="0" xfId="0" applyNumberFormat="1" applyFont="1" applyAlignment="1">
      <alignment horizontal="left" vertical="center"/>
    </xf>
    <xf numFmtId="164" fontId="1" fillId="0" borderId="0" xfId="0" applyNumberFormat="1" applyFont="1" applyAlignment="1">
      <alignment vertical="center"/>
    </xf>
    <xf numFmtId="2" fontId="9" fillId="3" borderId="0" xfId="0" applyNumberFormat="1" applyFont="1" applyFill="1" applyAlignment="1">
      <alignment horizontal="left" vertical="center"/>
    </xf>
    <xf numFmtId="1" fontId="8" fillId="3" borderId="0" xfId="0" applyNumberFormat="1" applyFont="1" applyFill="1" applyAlignment="1">
      <alignment horizontal="left" vertical="center"/>
    </xf>
    <xf numFmtId="0" fontId="1" fillId="3" borderId="0" xfId="0" applyFont="1" applyFill="1" applyAlignment="1">
      <alignment vertical="center"/>
    </xf>
    <xf numFmtId="0" fontId="1" fillId="3" borderId="0" xfId="0" applyFont="1" applyFill="1" applyAlignment="1">
      <alignment horizontal="center" vertical="center"/>
    </xf>
    <xf numFmtId="0" fontId="1" fillId="0" borderId="0" xfId="0" applyFont="1" applyAlignment="1">
      <alignment horizontal="left" vertical="center" wrapText="1"/>
    </xf>
    <xf numFmtId="2" fontId="10" fillId="3" borderId="0" xfId="0" applyNumberFormat="1" applyFont="1" applyFill="1" applyAlignment="1">
      <alignment horizontal="left" vertical="center"/>
    </xf>
    <xf numFmtId="1" fontId="5" fillId="3" borderId="0" xfId="1" applyNumberFormat="1" applyFill="1" applyAlignment="1" applyProtection="1">
      <alignment horizontal="left" vertical="center"/>
    </xf>
    <xf numFmtId="0" fontId="1" fillId="2" borderId="11" xfId="0" applyFont="1" applyFill="1" applyBorder="1" applyAlignment="1">
      <alignment vertical="center"/>
    </xf>
    <xf numFmtId="1" fontId="1" fillId="2" borderId="11" xfId="0" applyNumberFormat="1" applyFont="1" applyFill="1" applyBorder="1" applyAlignment="1">
      <alignment vertical="center" wrapText="1"/>
    </xf>
    <xf numFmtId="0" fontId="1" fillId="2" borderId="11" xfId="0" applyFont="1" applyFill="1" applyBorder="1" applyAlignment="1">
      <alignment horizontal="left" vertical="center"/>
    </xf>
    <xf numFmtId="0" fontId="1" fillId="2" borderId="11" xfId="0" applyFont="1" applyFill="1" applyBorder="1" applyAlignment="1">
      <alignment horizontal="center" vertical="center"/>
    </xf>
    <xf numFmtId="1" fontId="1" fillId="0" borderId="10" xfId="0" applyNumberFormat="1" applyFont="1" applyBorder="1" applyAlignment="1">
      <alignment horizontal="center" vertical="center" wrapText="1"/>
    </xf>
    <xf numFmtId="0" fontId="4" fillId="0" borderId="12" xfId="0" applyFont="1" applyBorder="1" applyAlignment="1">
      <alignment horizontal="left" vertical="center"/>
    </xf>
    <xf numFmtId="1" fontId="1" fillId="0" borderId="13" xfId="0" applyNumberFormat="1" applyFont="1" applyBorder="1" applyAlignment="1">
      <alignment horizontal="center" vertical="center" wrapText="1"/>
    </xf>
    <xf numFmtId="0" fontId="1" fillId="0" borderId="13" xfId="0" applyFont="1" applyBorder="1" applyAlignment="1">
      <alignment horizontal="left"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1" fontId="4" fillId="2" borderId="15" xfId="0" applyNumberFormat="1" applyFont="1" applyFill="1" applyBorder="1" applyAlignment="1">
      <alignment horizontal="left" vertical="center" wrapText="1"/>
    </xf>
    <xf numFmtId="1" fontId="4" fillId="2" borderId="15" xfId="0" applyNumberFormat="1" applyFont="1" applyFill="1" applyBorder="1" applyAlignment="1">
      <alignment horizontal="center" vertical="center" wrapText="1"/>
    </xf>
    <xf numFmtId="0" fontId="4" fillId="2" borderId="16" xfId="0" applyFont="1" applyFill="1" applyBorder="1" applyAlignment="1">
      <alignment horizontal="center" vertical="center"/>
    </xf>
    <xf numFmtId="0" fontId="4" fillId="0" borderId="17" xfId="0" applyFont="1" applyBorder="1" applyAlignment="1">
      <alignment horizontal="left" vertical="center"/>
    </xf>
    <xf numFmtId="1" fontId="1" fillId="0" borderId="18" xfId="0" applyNumberFormat="1" applyFont="1" applyBorder="1" applyAlignment="1">
      <alignment horizontal="center" vertical="center" wrapText="1"/>
    </xf>
    <xf numFmtId="0" fontId="1" fillId="0" borderId="18" xfId="0" applyFont="1" applyBorder="1" applyAlignment="1">
      <alignment horizontal="left" vertical="center"/>
    </xf>
    <xf numFmtId="0" fontId="1" fillId="0" borderId="18" xfId="0" applyFont="1" applyBorder="1" applyAlignment="1">
      <alignment horizontal="center" vertical="center"/>
    </xf>
    <xf numFmtId="0" fontId="1" fillId="0" borderId="19" xfId="0" applyFont="1" applyBorder="1" applyAlignment="1">
      <alignment horizontal="center" vertical="center"/>
    </xf>
  </cellXfs>
  <cellStyles count="2">
    <cellStyle name="Hyperlink" xfId="1" builtinId="8"/>
    <cellStyle name="Normal" xfId="0" builtinId="0"/>
  </cellStyles>
  <dxfs count="1">
    <dxf>
      <fill>
        <patternFill patternType="solid">
          <fgColor rgb="FFFFFF00"/>
          <bgColor rgb="FF00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image" Target="../media/image1.emf"/><Relationship Id="rId3" Type="http://schemas.openxmlformats.org/officeDocument/2006/relationships/hyperlink" Target="http://agenda.liternet.ro/" TargetMode="External"/><Relationship Id="rId7" Type="http://schemas.openxmlformats.org/officeDocument/2006/relationships/hyperlink" Target="https://atelier.liternet.ro/" TargetMode="External"/><Relationship Id="rId2" Type="http://schemas.openxmlformats.org/officeDocument/2006/relationships/hyperlink" Target="https://www.liternet.ro/" TargetMode="External"/><Relationship Id="rId1" Type="http://schemas.openxmlformats.org/officeDocument/2006/relationships/hyperlink" Target="http://www.liternet.ro/" TargetMode="External"/><Relationship Id="rId6" Type="http://schemas.openxmlformats.org/officeDocument/2006/relationships/hyperlink" Target="https://editura.liternet.ro/" TargetMode="External"/><Relationship Id="rId5" Type="http://schemas.openxmlformats.org/officeDocument/2006/relationships/hyperlink" Target="http://editura.liternet.ro/" TargetMode="External"/><Relationship Id="rId4" Type="http://schemas.openxmlformats.org/officeDocument/2006/relationships/hyperlink" Target="https://agenda.liternet.ro/" TargetMode="External"/></Relationships>
</file>

<file path=xl/drawings/drawing1.xml><?xml version="1.0" encoding="utf-8"?>
<xdr:wsDr xmlns:xdr="http://schemas.openxmlformats.org/drawingml/2006/spreadsheetDrawing" xmlns:a="http://schemas.openxmlformats.org/drawingml/2006/main">
  <xdr:oneCellAnchor>
    <xdr:from>
      <xdr:col>1</xdr:col>
      <xdr:colOff>28575</xdr:colOff>
      <xdr:row>4</xdr:row>
      <xdr:rowOff>38100</xdr:rowOff>
    </xdr:from>
    <xdr:ext cx="6798739" cy="180975"/>
    <xdr:sp macro="" textlink="">
      <xdr:nvSpPr>
        <xdr:cNvPr id="2" name="Text Box 7">
          <a:extLst>
            <a:ext uri="{FF2B5EF4-FFF2-40B4-BE49-F238E27FC236}">
              <a16:creationId xmlns:a16="http://schemas.microsoft.com/office/drawing/2014/main" id="{D820EEE5-BCD8-4B96-81AD-2555A0152B84}"/>
            </a:ext>
          </a:extLst>
        </xdr:cNvPr>
        <xdr:cNvSpPr txBox="1">
          <a:spLocks noChangeArrowheads="1"/>
        </xdr:cNvSpPr>
      </xdr:nvSpPr>
      <xdr:spPr bwMode="auto">
        <a:xfrm>
          <a:off x="422275" y="717550"/>
          <a:ext cx="6798739" cy="180975"/>
        </a:xfrm>
        <a:prstGeom prst="rect">
          <a:avLst/>
        </a:prstGeom>
        <a:solidFill>
          <a:srgbClr val="E3DEC1"/>
        </a:solidFill>
        <a:ln w="12700">
          <a:solidFill>
            <a:srgbClr val="CAC08A"/>
          </a:solidFill>
          <a:miter lim="800000"/>
          <a:headEnd/>
          <a:tailEnd/>
        </a:ln>
      </xdr:spPr>
      <xdr:txBody>
        <a:bodyPr vertOverflow="clip" wrap="square" lIns="27432" tIns="18288" rIns="0" bIns="18288" anchor="ctr" upright="1"/>
        <a:lstStyle/>
        <a:p>
          <a:pPr algn="l" rtl="0">
            <a:defRPr sz="1000"/>
          </a:pPr>
          <a:r>
            <a:rPr lang="en-GB" sz="800" b="1" i="0" u="none" strike="noStrike" baseline="0">
              <a:solidFill>
                <a:srgbClr val="800000"/>
              </a:solidFill>
              <a:latin typeface="Verdana"/>
            </a:rPr>
            <a:t>Teatru, Dans</a:t>
          </a:r>
        </a:p>
      </xdr:txBody>
    </xdr:sp>
    <xdr:clientData/>
  </xdr:oneCellAnchor>
  <xdr:absoluteAnchor>
    <xdr:pos x="7620" y="431102"/>
    <xdr:ext cx="1967183" cy="173911"/>
    <xdr:grpSp>
      <xdr:nvGrpSpPr>
        <xdr:cNvPr id="3" name="Group 12">
          <a:hlinkClick xmlns:r="http://schemas.openxmlformats.org/officeDocument/2006/relationships" r:id="rId1" tgtFrame="_parent"/>
          <a:extLst>
            <a:ext uri="{FF2B5EF4-FFF2-40B4-BE49-F238E27FC236}">
              <a16:creationId xmlns:a16="http://schemas.microsoft.com/office/drawing/2014/main" id="{B74BB03B-E9BD-464C-A438-C09C8DCAFA7B}"/>
            </a:ext>
          </a:extLst>
        </xdr:cNvPr>
        <xdr:cNvGrpSpPr>
          <a:grpSpLocks/>
        </xdr:cNvGrpSpPr>
      </xdr:nvGrpSpPr>
      <xdr:grpSpPr bwMode="auto">
        <a:xfrm>
          <a:off x="7620" y="431102"/>
          <a:ext cx="1967183" cy="173911"/>
          <a:chOff x="1" y="45"/>
          <a:chExt cx="198" cy="19"/>
        </a:xfrm>
      </xdr:grpSpPr>
      <xdr:sp macro="" textlink="">
        <xdr:nvSpPr>
          <xdr:cNvPr id="4" name="Text Box 13">
            <a:hlinkClick xmlns:r="http://schemas.openxmlformats.org/officeDocument/2006/relationships" r:id="rId2"/>
            <a:extLst>
              <a:ext uri="{FF2B5EF4-FFF2-40B4-BE49-F238E27FC236}">
                <a16:creationId xmlns:a16="http://schemas.microsoft.com/office/drawing/2014/main" id="{CE80DF05-A3DA-BD42-D9FC-A303F591CE50}"/>
              </a:ext>
            </a:extLst>
          </xdr:cNvPr>
          <xdr:cNvSpPr txBox="1">
            <a:spLocks noChangeArrowheads="1"/>
          </xdr:cNvSpPr>
        </xdr:nvSpPr>
        <xdr:spPr bwMode="auto">
          <a:xfrm>
            <a:off x="21" y="45"/>
            <a:ext cx="178" cy="19"/>
          </a:xfrm>
          <a:prstGeom prst="rect">
            <a:avLst/>
          </a:prstGeom>
          <a:solidFill>
            <a:srgbClr val="CAC08A"/>
          </a:solidFill>
          <a:ln w="9525">
            <a:solidFill>
              <a:srgbClr val="443D20"/>
            </a:solidFill>
            <a:miter lim="800000"/>
            <a:headEnd/>
            <a:tailEnd/>
          </a:ln>
        </xdr:spPr>
        <xdr:txBody>
          <a:bodyPr vertOverflow="clip" wrap="square" lIns="27432" tIns="18288" rIns="0" bIns="18288" anchor="ctr" upright="1"/>
          <a:lstStyle/>
          <a:p>
            <a:pPr algn="l" rtl="0">
              <a:defRPr sz="1000"/>
            </a:pPr>
            <a:r>
              <a:rPr lang="en-GB" sz="800" b="1" i="0" u="none" strike="noStrike" baseline="0">
                <a:solidFill>
                  <a:srgbClr val="800000"/>
                </a:solidFill>
                <a:latin typeface="Verdana"/>
              </a:rPr>
              <a:t>LiterNet - Portalul cultural</a:t>
            </a:r>
          </a:p>
        </xdr:txBody>
      </xdr:sp>
      <xdr:sp macro="" textlink="">
        <xdr:nvSpPr>
          <xdr:cNvPr id="5" name="Text Box 14">
            <a:hlinkClick xmlns:r="http://schemas.openxmlformats.org/officeDocument/2006/relationships" r:id="rId1" tgtFrame="_parent"/>
            <a:extLst>
              <a:ext uri="{FF2B5EF4-FFF2-40B4-BE49-F238E27FC236}">
                <a16:creationId xmlns:a16="http://schemas.microsoft.com/office/drawing/2014/main" id="{A9DA4458-A84B-DA70-2B03-1E9EA7297F5B}"/>
              </a:ext>
            </a:extLst>
          </xdr:cNvPr>
          <xdr:cNvSpPr txBox="1">
            <a:spLocks noChangeArrowheads="1"/>
          </xdr:cNvSpPr>
        </xdr:nvSpPr>
        <xdr:spPr bwMode="auto">
          <a:xfrm>
            <a:off x="1" y="45"/>
            <a:ext cx="19" cy="19"/>
          </a:xfrm>
          <a:prstGeom prst="rect">
            <a:avLst/>
          </a:prstGeom>
          <a:solidFill>
            <a:srgbClr val="443D20"/>
          </a:solidFill>
          <a:ln w="9525">
            <a:solidFill>
              <a:srgbClr val="443D20"/>
            </a:solidFill>
            <a:miter lim="800000"/>
            <a:headEnd/>
            <a:tailEnd/>
          </a:ln>
        </xdr:spPr>
      </xdr:sp>
    </xdr:grpSp>
    <xdr:clientData/>
  </xdr:absoluteAnchor>
  <xdr:absoluteAnchor>
    <xdr:pos x="1982423" y="431102"/>
    <xdr:ext cx="1401226" cy="173911"/>
    <xdr:grpSp>
      <xdr:nvGrpSpPr>
        <xdr:cNvPr id="6" name="Group 15">
          <a:hlinkClick xmlns:r="http://schemas.openxmlformats.org/officeDocument/2006/relationships" r:id="rId3" tgtFrame="_parent"/>
          <a:extLst>
            <a:ext uri="{FF2B5EF4-FFF2-40B4-BE49-F238E27FC236}">
              <a16:creationId xmlns:a16="http://schemas.microsoft.com/office/drawing/2014/main" id="{7F627CD9-32E5-4D9A-99F1-392E909D8036}"/>
            </a:ext>
          </a:extLst>
        </xdr:cNvPr>
        <xdr:cNvGrpSpPr>
          <a:grpSpLocks/>
        </xdr:cNvGrpSpPr>
      </xdr:nvGrpSpPr>
      <xdr:grpSpPr bwMode="auto">
        <a:xfrm>
          <a:off x="1982423" y="431102"/>
          <a:ext cx="1401226" cy="173911"/>
          <a:chOff x="199" y="45"/>
          <a:chExt cx="139" cy="19"/>
        </a:xfrm>
      </xdr:grpSpPr>
      <xdr:sp macro="" textlink="">
        <xdr:nvSpPr>
          <xdr:cNvPr id="7" name="Text Box 16">
            <a:hlinkClick xmlns:r="http://schemas.openxmlformats.org/officeDocument/2006/relationships" r:id="rId4"/>
            <a:extLst>
              <a:ext uri="{FF2B5EF4-FFF2-40B4-BE49-F238E27FC236}">
                <a16:creationId xmlns:a16="http://schemas.microsoft.com/office/drawing/2014/main" id="{E69A4751-A3FC-5ED7-3157-0F1D552FA7E7}"/>
              </a:ext>
            </a:extLst>
          </xdr:cNvPr>
          <xdr:cNvSpPr txBox="1">
            <a:spLocks noChangeArrowheads="1"/>
          </xdr:cNvSpPr>
        </xdr:nvSpPr>
        <xdr:spPr bwMode="auto">
          <a:xfrm>
            <a:off x="219" y="45"/>
            <a:ext cx="119" cy="19"/>
          </a:xfrm>
          <a:prstGeom prst="rect">
            <a:avLst/>
          </a:prstGeom>
          <a:solidFill>
            <a:srgbClr val="CAC08A"/>
          </a:solidFill>
          <a:ln w="9525">
            <a:solidFill>
              <a:srgbClr val="443D20"/>
            </a:solidFill>
            <a:miter lim="800000"/>
            <a:headEnd/>
            <a:tailEnd/>
          </a:ln>
        </xdr:spPr>
        <xdr:txBody>
          <a:bodyPr vertOverflow="clip" wrap="square" lIns="27432" tIns="18288" rIns="0" bIns="18288" anchor="ctr" upright="1"/>
          <a:lstStyle/>
          <a:p>
            <a:pPr algn="l" rtl="0">
              <a:defRPr sz="1000"/>
            </a:pPr>
            <a:r>
              <a:rPr lang="vi-VN" sz="800" b="1" i="0" u="none" strike="noStrike" baseline="0">
                <a:solidFill>
                  <a:srgbClr val="800000"/>
                </a:solidFill>
                <a:latin typeface="Verdana"/>
              </a:rPr>
              <a:t>Agenda culturală</a:t>
            </a:r>
          </a:p>
        </xdr:txBody>
      </xdr:sp>
      <xdr:sp macro="" textlink="">
        <xdr:nvSpPr>
          <xdr:cNvPr id="8" name="Text Box 17">
            <a:hlinkClick xmlns:r="http://schemas.openxmlformats.org/officeDocument/2006/relationships" r:id="rId1" tgtFrame="_parent"/>
            <a:extLst>
              <a:ext uri="{FF2B5EF4-FFF2-40B4-BE49-F238E27FC236}">
                <a16:creationId xmlns:a16="http://schemas.microsoft.com/office/drawing/2014/main" id="{D96840CC-CF4A-21DB-B12C-5D72E3431806}"/>
              </a:ext>
            </a:extLst>
          </xdr:cNvPr>
          <xdr:cNvSpPr txBox="1">
            <a:spLocks noChangeArrowheads="1"/>
          </xdr:cNvSpPr>
        </xdr:nvSpPr>
        <xdr:spPr bwMode="auto">
          <a:xfrm>
            <a:off x="199" y="45"/>
            <a:ext cx="19" cy="19"/>
          </a:xfrm>
          <a:prstGeom prst="rect">
            <a:avLst/>
          </a:prstGeom>
          <a:solidFill>
            <a:srgbClr val="443D20"/>
          </a:solidFill>
          <a:ln w="9525">
            <a:solidFill>
              <a:srgbClr val="443D20"/>
            </a:solidFill>
            <a:miter lim="800000"/>
            <a:headEnd/>
            <a:tailEnd/>
          </a:ln>
        </xdr:spPr>
      </xdr:sp>
    </xdr:grpSp>
    <xdr:clientData/>
  </xdr:absoluteAnchor>
  <xdr:absoluteAnchor>
    <xdr:pos x="3391269" y="431102"/>
    <xdr:ext cx="1424940" cy="173911"/>
    <xdr:grpSp>
      <xdr:nvGrpSpPr>
        <xdr:cNvPr id="9" name="Group 18">
          <a:hlinkClick xmlns:r="http://schemas.openxmlformats.org/officeDocument/2006/relationships" r:id="rId5" tgtFrame="_parent"/>
          <a:extLst>
            <a:ext uri="{FF2B5EF4-FFF2-40B4-BE49-F238E27FC236}">
              <a16:creationId xmlns:a16="http://schemas.microsoft.com/office/drawing/2014/main" id="{2E837E59-3A40-4779-8A28-3DDDF4C2A405}"/>
            </a:ext>
          </a:extLst>
        </xdr:cNvPr>
        <xdr:cNvGrpSpPr>
          <a:grpSpLocks/>
        </xdr:cNvGrpSpPr>
      </xdr:nvGrpSpPr>
      <xdr:grpSpPr bwMode="auto">
        <a:xfrm>
          <a:off x="3391269" y="431102"/>
          <a:ext cx="1424940" cy="173911"/>
          <a:chOff x="338" y="45"/>
          <a:chExt cx="133" cy="19"/>
        </a:xfrm>
      </xdr:grpSpPr>
      <xdr:sp macro="" textlink="">
        <xdr:nvSpPr>
          <xdr:cNvPr id="10" name="Text Box 19">
            <a:hlinkClick xmlns:r="http://schemas.openxmlformats.org/officeDocument/2006/relationships" r:id="rId6"/>
            <a:extLst>
              <a:ext uri="{FF2B5EF4-FFF2-40B4-BE49-F238E27FC236}">
                <a16:creationId xmlns:a16="http://schemas.microsoft.com/office/drawing/2014/main" id="{FCD1C6D5-1A13-E55F-C41B-60BE305A3374}"/>
              </a:ext>
            </a:extLst>
          </xdr:cNvPr>
          <xdr:cNvSpPr txBox="1">
            <a:spLocks noChangeArrowheads="1"/>
          </xdr:cNvSpPr>
        </xdr:nvSpPr>
        <xdr:spPr bwMode="auto">
          <a:xfrm>
            <a:off x="358" y="45"/>
            <a:ext cx="113" cy="19"/>
          </a:xfrm>
          <a:prstGeom prst="rect">
            <a:avLst/>
          </a:prstGeom>
          <a:solidFill>
            <a:srgbClr val="CAC08A"/>
          </a:solidFill>
          <a:ln w="9525">
            <a:solidFill>
              <a:srgbClr val="443D20"/>
            </a:solidFill>
            <a:miter lim="800000"/>
            <a:headEnd/>
            <a:tailEnd/>
          </a:ln>
        </xdr:spPr>
        <xdr:txBody>
          <a:bodyPr vertOverflow="clip" wrap="square" lIns="27432" tIns="18288" rIns="0" bIns="18288" anchor="ctr" upright="1"/>
          <a:lstStyle/>
          <a:p>
            <a:pPr algn="l" rtl="0">
              <a:defRPr sz="1000"/>
            </a:pPr>
            <a:r>
              <a:rPr lang="en-GB" sz="800" b="1" i="0" u="none" strike="noStrike" baseline="0">
                <a:solidFill>
                  <a:srgbClr val="800000"/>
                </a:solidFill>
                <a:latin typeface="Verdana"/>
              </a:rPr>
              <a:t>Editura LiterNet</a:t>
            </a:r>
          </a:p>
        </xdr:txBody>
      </xdr:sp>
      <xdr:sp macro="" textlink="">
        <xdr:nvSpPr>
          <xdr:cNvPr id="11" name="Text Box 20">
            <a:hlinkClick xmlns:r="http://schemas.openxmlformats.org/officeDocument/2006/relationships" r:id="rId1" tgtFrame="_parent"/>
            <a:extLst>
              <a:ext uri="{FF2B5EF4-FFF2-40B4-BE49-F238E27FC236}">
                <a16:creationId xmlns:a16="http://schemas.microsoft.com/office/drawing/2014/main" id="{DE6A21AF-2FB2-3DA8-7872-6F96CF9469C6}"/>
              </a:ext>
            </a:extLst>
          </xdr:cNvPr>
          <xdr:cNvSpPr txBox="1">
            <a:spLocks noChangeArrowheads="1"/>
          </xdr:cNvSpPr>
        </xdr:nvSpPr>
        <xdr:spPr bwMode="auto">
          <a:xfrm>
            <a:off x="338" y="45"/>
            <a:ext cx="19" cy="19"/>
          </a:xfrm>
          <a:prstGeom prst="rect">
            <a:avLst/>
          </a:prstGeom>
          <a:solidFill>
            <a:srgbClr val="443D20"/>
          </a:solidFill>
          <a:ln w="9525">
            <a:solidFill>
              <a:srgbClr val="443D20"/>
            </a:solidFill>
            <a:miter lim="800000"/>
            <a:headEnd/>
            <a:tailEnd/>
          </a:ln>
        </xdr:spPr>
      </xdr:sp>
    </xdr:grpSp>
    <xdr:clientData/>
  </xdr:absoluteAnchor>
  <xdr:twoCellAnchor>
    <xdr:from>
      <xdr:col>3</xdr:col>
      <xdr:colOff>1584960</xdr:colOff>
      <xdr:row>2</xdr:row>
      <xdr:rowOff>0</xdr:rowOff>
    </xdr:from>
    <xdr:to>
      <xdr:col>4</xdr:col>
      <xdr:colOff>723900</xdr:colOff>
      <xdr:row>3</xdr:row>
      <xdr:rowOff>0</xdr:rowOff>
    </xdr:to>
    <xdr:grpSp>
      <xdr:nvGrpSpPr>
        <xdr:cNvPr id="12" name="Group 21">
          <a:extLst>
            <a:ext uri="{FF2B5EF4-FFF2-40B4-BE49-F238E27FC236}">
              <a16:creationId xmlns:a16="http://schemas.microsoft.com/office/drawing/2014/main" id="{A2544D07-2F9A-4972-83FA-AF017E6050D0}"/>
            </a:ext>
          </a:extLst>
        </xdr:cNvPr>
        <xdr:cNvGrpSpPr>
          <a:grpSpLocks/>
        </xdr:cNvGrpSpPr>
      </xdr:nvGrpSpPr>
      <xdr:grpSpPr bwMode="auto">
        <a:xfrm>
          <a:off x="4830516" y="451556"/>
          <a:ext cx="2003495" cy="178740"/>
          <a:chOff x="488" y="44"/>
          <a:chExt cx="133" cy="19"/>
        </a:xfrm>
      </xdr:grpSpPr>
      <xdr:sp macro="" textlink="">
        <xdr:nvSpPr>
          <xdr:cNvPr id="13" name="Text Box 22">
            <a:hlinkClick xmlns:r="http://schemas.openxmlformats.org/officeDocument/2006/relationships" r:id="rId7"/>
            <a:extLst>
              <a:ext uri="{FF2B5EF4-FFF2-40B4-BE49-F238E27FC236}">
                <a16:creationId xmlns:a16="http://schemas.microsoft.com/office/drawing/2014/main" id="{C47CA139-F5C8-8D03-10CC-945A73EA1008}"/>
              </a:ext>
            </a:extLst>
          </xdr:cNvPr>
          <xdr:cNvSpPr txBox="1">
            <a:spLocks noChangeArrowheads="1"/>
          </xdr:cNvSpPr>
        </xdr:nvSpPr>
        <xdr:spPr bwMode="auto">
          <a:xfrm>
            <a:off x="510" y="44"/>
            <a:ext cx="111" cy="19"/>
          </a:xfrm>
          <a:prstGeom prst="rect">
            <a:avLst/>
          </a:prstGeom>
          <a:solidFill>
            <a:srgbClr val="CAC08A"/>
          </a:solidFill>
          <a:ln w="9525">
            <a:solidFill>
              <a:srgbClr val="443D20"/>
            </a:solidFill>
            <a:miter lim="800000"/>
            <a:headEnd/>
            <a:tailEnd/>
          </a:ln>
        </xdr:spPr>
        <xdr:txBody>
          <a:bodyPr vertOverflow="clip" wrap="square" lIns="27432" tIns="18288" rIns="0" bIns="18288" anchor="ctr" upright="1"/>
          <a:lstStyle/>
          <a:p>
            <a:pPr algn="l" rtl="0">
              <a:defRPr sz="1000"/>
            </a:pPr>
            <a:r>
              <a:rPr lang="en-GB" sz="800" b="1" i="0" u="none" strike="noStrike" baseline="0">
                <a:solidFill>
                  <a:srgbClr val="800000"/>
                </a:solidFill>
                <a:latin typeface="Verdana"/>
              </a:rPr>
              <a:t>Atelier LiterNet</a:t>
            </a:r>
          </a:p>
        </xdr:txBody>
      </xdr:sp>
      <xdr:sp macro="" textlink="">
        <xdr:nvSpPr>
          <xdr:cNvPr id="14" name="Text Box 23">
            <a:hlinkClick xmlns:r="http://schemas.openxmlformats.org/officeDocument/2006/relationships" r:id="rId1" tgtFrame="_parent"/>
            <a:extLst>
              <a:ext uri="{FF2B5EF4-FFF2-40B4-BE49-F238E27FC236}">
                <a16:creationId xmlns:a16="http://schemas.microsoft.com/office/drawing/2014/main" id="{D0F148C1-81F1-FD3A-368B-CE073B04BAE0}"/>
              </a:ext>
            </a:extLst>
          </xdr:cNvPr>
          <xdr:cNvSpPr txBox="1">
            <a:spLocks noChangeArrowheads="1"/>
          </xdr:cNvSpPr>
        </xdr:nvSpPr>
        <xdr:spPr bwMode="auto">
          <a:xfrm>
            <a:off x="488" y="44"/>
            <a:ext cx="21" cy="19"/>
          </a:xfrm>
          <a:prstGeom prst="rect">
            <a:avLst/>
          </a:prstGeom>
          <a:solidFill>
            <a:srgbClr val="443D20"/>
          </a:solidFill>
          <a:ln w="9525">
            <a:solidFill>
              <a:srgbClr val="443D20"/>
            </a:solidFill>
            <a:miter lim="800000"/>
            <a:headEnd/>
            <a:tailEnd/>
          </a:ln>
        </xdr:spPr>
      </xdr:sp>
    </xdr:grpSp>
    <xdr:clientData/>
  </xdr:twoCellAnchor>
  <xdr:oneCellAnchor>
    <xdr:from>
      <xdr:col>1</xdr:col>
      <xdr:colOff>66675</xdr:colOff>
      <xdr:row>201</xdr:row>
      <xdr:rowOff>28575</xdr:rowOff>
    </xdr:from>
    <xdr:ext cx="6813991" cy="209550"/>
    <xdr:sp macro="" textlink="">
      <xdr:nvSpPr>
        <xdr:cNvPr id="15" name="Text Box 26">
          <a:extLst>
            <a:ext uri="{FF2B5EF4-FFF2-40B4-BE49-F238E27FC236}">
              <a16:creationId xmlns:a16="http://schemas.microsoft.com/office/drawing/2014/main" id="{84932A44-84E8-4EB5-B5D9-E5ED87406266}"/>
            </a:ext>
          </a:extLst>
        </xdr:cNvPr>
        <xdr:cNvSpPr txBox="1">
          <a:spLocks noChangeArrowheads="1"/>
        </xdr:cNvSpPr>
      </xdr:nvSpPr>
      <xdr:spPr bwMode="auto">
        <a:xfrm>
          <a:off x="460375" y="59242325"/>
          <a:ext cx="6813991" cy="209550"/>
        </a:xfrm>
        <a:prstGeom prst="rect">
          <a:avLst/>
        </a:prstGeom>
        <a:solidFill>
          <a:srgbClr val="E3DEC1"/>
        </a:solidFill>
        <a:ln w="12700">
          <a:solidFill>
            <a:srgbClr val="CAC08A"/>
          </a:solidFill>
          <a:miter lim="800000"/>
          <a:headEnd/>
          <a:tailEnd/>
        </a:ln>
      </xdr:spPr>
      <xdr:txBody>
        <a:bodyPr vertOverflow="clip" wrap="square" lIns="27432" tIns="18288" rIns="0" bIns="18288" anchor="ctr" upright="1"/>
        <a:lstStyle/>
        <a:p>
          <a:pPr algn="l" rtl="0">
            <a:defRPr sz="1000"/>
          </a:pPr>
          <a:r>
            <a:rPr lang="en-GB" sz="800" b="1" i="0" u="none" strike="noStrike" baseline="0">
              <a:solidFill>
                <a:srgbClr val="800000"/>
              </a:solidFill>
              <a:latin typeface="Verdana"/>
            </a:rPr>
            <a:t>TV</a:t>
          </a:r>
        </a:p>
      </xdr:txBody>
    </xdr:sp>
    <xdr:clientData/>
  </xdr:oneCellAnchor>
  <xdr:oneCellAnchor>
    <xdr:from>
      <xdr:col>1</xdr:col>
      <xdr:colOff>9525</xdr:colOff>
      <xdr:row>582</xdr:row>
      <xdr:rowOff>38100</xdr:rowOff>
    </xdr:from>
    <xdr:ext cx="1059180" cy="200025"/>
    <xdr:sp macro="" textlink="">
      <xdr:nvSpPr>
        <xdr:cNvPr id="16" name="Text Box 30">
          <a:extLst>
            <a:ext uri="{FF2B5EF4-FFF2-40B4-BE49-F238E27FC236}">
              <a16:creationId xmlns:a16="http://schemas.microsoft.com/office/drawing/2014/main" id="{9F9FE4D8-BABD-4A77-8D27-C6FF1DA46646}"/>
            </a:ext>
          </a:extLst>
        </xdr:cNvPr>
        <xdr:cNvSpPr txBox="1">
          <a:spLocks noChangeArrowheads="1"/>
        </xdr:cNvSpPr>
      </xdr:nvSpPr>
      <xdr:spPr bwMode="auto">
        <a:xfrm>
          <a:off x="403225" y="182873650"/>
          <a:ext cx="1059180" cy="200025"/>
        </a:xfrm>
        <a:prstGeom prst="rect">
          <a:avLst/>
        </a:prstGeom>
        <a:solidFill>
          <a:srgbClr val="E3DEC1"/>
        </a:solidFill>
        <a:ln w="12700">
          <a:solidFill>
            <a:srgbClr val="CAC08A"/>
          </a:solidFill>
          <a:miter lim="800000"/>
          <a:headEnd/>
          <a:tailEnd/>
        </a:ln>
      </xdr:spPr>
      <xdr:txBody>
        <a:bodyPr vertOverflow="clip" wrap="square" lIns="27432" tIns="18288" rIns="0" bIns="18288" anchor="ctr" upright="1"/>
        <a:lstStyle/>
        <a:p>
          <a:pPr algn="l" rtl="0">
            <a:defRPr sz="1000"/>
          </a:pPr>
          <a:r>
            <a:rPr lang="en-GB" sz="800" b="1" i="0" u="none" strike="noStrike" baseline="0">
              <a:solidFill>
                <a:srgbClr val="800000"/>
              </a:solidFill>
              <a:latin typeface="Verdana"/>
            </a:rPr>
            <a:t>Legenda</a:t>
          </a:r>
        </a:p>
      </xdr:txBody>
    </xdr:sp>
    <xdr:clientData/>
  </xdr:oneCellAnchor>
  <xdr:twoCellAnchor>
    <xdr:from>
      <xdr:col>1</xdr:col>
      <xdr:colOff>57150</xdr:colOff>
      <xdr:row>181</xdr:row>
      <xdr:rowOff>38100</xdr:rowOff>
    </xdr:from>
    <xdr:to>
      <xdr:col>5</xdr:col>
      <xdr:colOff>851541</xdr:colOff>
      <xdr:row>181</xdr:row>
      <xdr:rowOff>219075</xdr:rowOff>
    </xdr:to>
    <xdr:sp macro="" textlink="">
      <xdr:nvSpPr>
        <xdr:cNvPr id="17" name="Text Box 33">
          <a:extLst>
            <a:ext uri="{FF2B5EF4-FFF2-40B4-BE49-F238E27FC236}">
              <a16:creationId xmlns:a16="http://schemas.microsoft.com/office/drawing/2014/main" id="{BAF5B961-D740-495D-B7BF-89C8FAD4F290}"/>
            </a:ext>
          </a:extLst>
        </xdr:cNvPr>
        <xdr:cNvSpPr txBox="1">
          <a:spLocks noChangeArrowheads="1"/>
        </xdr:cNvSpPr>
      </xdr:nvSpPr>
      <xdr:spPr bwMode="auto">
        <a:xfrm>
          <a:off x="450850" y="42614850"/>
          <a:ext cx="7753991" cy="180975"/>
        </a:xfrm>
        <a:prstGeom prst="rect">
          <a:avLst/>
        </a:prstGeom>
        <a:solidFill>
          <a:srgbClr val="E3DEC1"/>
        </a:solidFill>
        <a:ln w="9525">
          <a:solidFill>
            <a:srgbClr val="CAC08A"/>
          </a:solidFill>
          <a:miter lim="800000"/>
          <a:headEnd/>
          <a:tailEnd/>
        </a:ln>
      </xdr:spPr>
      <xdr:txBody>
        <a:bodyPr vertOverflow="clip" wrap="square" lIns="36000" tIns="0" rIns="0" bIns="0" anchor="ctr" upright="1"/>
        <a:lstStyle/>
        <a:p>
          <a:pPr algn="l" rtl="0">
            <a:defRPr sz="1000"/>
          </a:pPr>
          <a:r>
            <a:rPr lang="vi-VN" sz="800" b="1" i="0" u="none" strike="noStrike" baseline="0">
              <a:solidFill>
                <a:srgbClr val="800000"/>
              </a:solidFill>
              <a:latin typeface="Verdana"/>
            </a:rPr>
            <a:t>Operă, operetă, concerte</a:t>
          </a:r>
        </a:p>
      </xdr:txBody>
    </xdr:sp>
    <xdr:clientData/>
  </xdr:twoCellAnchor>
  <xdr:oneCellAnchor>
    <xdr:from>
      <xdr:col>0</xdr:col>
      <xdr:colOff>289560</xdr:colOff>
      <xdr:row>0</xdr:row>
      <xdr:rowOff>60960</xdr:rowOff>
    </xdr:from>
    <xdr:ext cx="1540463" cy="299647"/>
    <xdr:sp macro="" textlink="">
      <xdr:nvSpPr>
        <xdr:cNvPr id="18" name="Object 1" hidden="1">
          <a:extLst>
            <a:ext uri="{63B3BB69-23CF-44E3-9099-C40C66FF867C}">
              <a14:compatExt xmlns:a14="http://schemas.microsoft.com/office/drawing/2010/main" spid="_x0000_s16385"/>
            </a:ext>
            <a:ext uri="{FF2B5EF4-FFF2-40B4-BE49-F238E27FC236}">
              <a16:creationId xmlns:a16="http://schemas.microsoft.com/office/drawing/2014/main" id="{B7BC6333-7D61-4D7F-9F8F-4535F98FF20E}"/>
            </a:ext>
          </a:extLst>
        </xdr:cNvPr>
        <xdr:cNvSpPr/>
      </xdr:nvSpPr>
      <xdr:spPr bwMode="auto">
        <a:xfrm>
          <a:off x="289560" y="60960"/>
          <a:ext cx="1540463" cy="299647"/>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1</xdr:col>
      <xdr:colOff>38100</xdr:colOff>
      <xdr:row>452</xdr:row>
      <xdr:rowOff>40866</xdr:rowOff>
    </xdr:from>
    <xdr:ext cx="8263301" cy="168070"/>
    <xdr:sp macro="" textlink="">
      <xdr:nvSpPr>
        <xdr:cNvPr id="19" name="Text Box 27">
          <a:extLst>
            <a:ext uri="{FF2B5EF4-FFF2-40B4-BE49-F238E27FC236}">
              <a16:creationId xmlns:a16="http://schemas.microsoft.com/office/drawing/2014/main" id="{39779C56-1662-4966-98F4-D09488538692}"/>
            </a:ext>
          </a:extLst>
        </xdr:cNvPr>
        <xdr:cNvSpPr txBox="1">
          <a:spLocks noChangeArrowheads="1"/>
        </xdr:cNvSpPr>
      </xdr:nvSpPr>
      <xdr:spPr bwMode="auto">
        <a:xfrm>
          <a:off x="431800" y="116042666"/>
          <a:ext cx="8263301" cy="168070"/>
        </a:xfrm>
        <a:prstGeom prst="rect">
          <a:avLst/>
        </a:prstGeom>
        <a:solidFill>
          <a:srgbClr val="E3DEC1"/>
        </a:solidFill>
        <a:ln w="12700">
          <a:solidFill>
            <a:srgbClr val="CAC08A"/>
          </a:solidFill>
          <a:miter lim="800000"/>
          <a:headEnd/>
          <a:tailEnd/>
        </a:ln>
      </xdr:spPr>
      <xdr:txBody>
        <a:bodyPr vertOverflow="clip" wrap="square" lIns="27432" tIns="18288" rIns="0" bIns="18288" anchor="ctr" upright="1"/>
        <a:lstStyle/>
        <a:p>
          <a:pPr algn="l" rtl="0">
            <a:defRPr sz="1000"/>
          </a:pPr>
          <a:r>
            <a:rPr lang="en-GB" sz="800" b="1" i="0" u="none" strike="noStrike" baseline="0">
              <a:solidFill>
                <a:srgbClr val="800000"/>
              </a:solidFill>
              <a:latin typeface="Verdana"/>
            </a:rPr>
            <a:t>Cinematografe</a:t>
          </a:r>
        </a:p>
      </xdr:txBody>
    </xdr:sp>
    <xdr:clientData/>
  </xdr:oneCellAnchor>
  <xdr:oneCellAnchor>
    <xdr:from>
      <xdr:col>1</xdr:col>
      <xdr:colOff>38100</xdr:colOff>
      <xdr:row>452</xdr:row>
      <xdr:rowOff>40866</xdr:rowOff>
    </xdr:from>
    <xdr:ext cx="8263301" cy="168070"/>
    <xdr:sp macro="" textlink="">
      <xdr:nvSpPr>
        <xdr:cNvPr id="20" name="Text Box 27">
          <a:extLst>
            <a:ext uri="{FF2B5EF4-FFF2-40B4-BE49-F238E27FC236}">
              <a16:creationId xmlns:a16="http://schemas.microsoft.com/office/drawing/2014/main" id="{A6B68C86-8467-4510-9EF7-598B7EB4BB03}"/>
            </a:ext>
          </a:extLst>
        </xdr:cNvPr>
        <xdr:cNvSpPr txBox="1">
          <a:spLocks noChangeArrowheads="1"/>
        </xdr:cNvSpPr>
      </xdr:nvSpPr>
      <xdr:spPr bwMode="auto">
        <a:xfrm>
          <a:off x="431800" y="116042666"/>
          <a:ext cx="8263301" cy="168070"/>
        </a:xfrm>
        <a:prstGeom prst="rect">
          <a:avLst/>
        </a:prstGeom>
        <a:solidFill>
          <a:srgbClr val="E3DEC1"/>
        </a:solidFill>
        <a:ln w="12700">
          <a:solidFill>
            <a:srgbClr val="CAC08A"/>
          </a:solidFill>
          <a:miter lim="800000"/>
          <a:headEnd/>
          <a:tailEnd/>
        </a:ln>
      </xdr:spPr>
      <xdr:txBody>
        <a:bodyPr vertOverflow="clip" wrap="square" lIns="27432" tIns="18288" rIns="0" bIns="18288" anchor="ctr" upright="1"/>
        <a:lstStyle/>
        <a:p>
          <a:pPr algn="l" rtl="0">
            <a:defRPr sz="1000"/>
          </a:pPr>
          <a:r>
            <a:rPr lang="en-GB" sz="800" b="1" i="0" u="none" strike="noStrike" baseline="0">
              <a:solidFill>
                <a:srgbClr val="800000"/>
              </a:solidFill>
              <a:latin typeface="Verdana"/>
            </a:rPr>
            <a:t>Cinematografe</a:t>
          </a:r>
        </a:p>
      </xdr:txBody>
    </xdr:sp>
    <xdr:clientData/>
  </xdr:oneCellAnchor>
  <xdr:oneCellAnchor>
    <xdr:from>
      <xdr:col>0</xdr:col>
      <xdr:colOff>289560</xdr:colOff>
      <xdr:row>0</xdr:row>
      <xdr:rowOff>60960</xdr:rowOff>
    </xdr:from>
    <xdr:ext cx="1540463" cy="299647"/>
    <xdr:pic>
      <xdr:nvPicPr>
        <xdr:cNvPr id="21" name="Picture 1">
          <a:extLst>
            <a:ext uri="{FF2B5EF4-FFF2-40B4-BE49-F238E27FC236}">
              <a16:creationId xmlns:a16="http://schemas.microsoft.com/office/drawing/2014/main" id="{FF446805-1C4D-4424-A94D-FD7E7F1A74F6}"/>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289560" y="60960"/>
          <a:ext cx="1540463" cy="299647"/>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pic>
    <xdr:clientData/>
  </xdr:oneCellAnchor>
  <xdr:oneCellAnchor>
    <xdr:from>
      <xdr:col>6</xdr:col>
      <xdr:colOff>845820</xdr:colOff>
      <xdr:row>585</xdr:row>
      <xdr:rowOff>0</xdr:rowOff>
    </xdr:from>
    <xdr:ext cx="182880" cy="177936"/>
    <xdr:sp macro="" textlink="">
      <xdr:nvSpPr>
        <xdr:cNvPr id="22" name="Text Box 28">
          <a:hlinkClick xmlns:r="http://schemas.openxmlformats.org/officeDocument/2006/relationships" r:id="rId1" tgtFrame="_parent"/>
          <a:extLst>
            <a:ext uri="{FF2B5EF4-FFF2-40B4-BE49-F238E27FC236}">
              <a16:creationId xmlns:a16="http://schemas.microsoft.com/office/drawing/2014/main" id="{15FB5C67-EE16-4606-BCA5-DE63C1CCD07A}"/>
            </a:ext>
          </a:extLst>
        </xdr:cNvPr>
        <xdr:cNvSpPr txBox="1">
          <a:spLocks noChangeArrowheads="1"/>
        </xdr:cNvSpPr>
      </xdr:nvSpPr>
      <xdr:spPr bwMode="auto">
        <a:xfrm>
          <a:off x="9208770" y="183381650"/>
          <a:ext cx="182880" cy="177936"/>
        </a:xfrm>
        <a:prstGeom prst="rect">
          <a:avLst/>
        </a:prstGeom>
        <a:solidFill>
          <a:srgbClr val="443D20"/>
        </a:solidFill>
        <a:ln w="9525">
          <a:solidFill>
            <a:srgbClr val="443D20"/>
          </a:solidFill>
          <a:miter lim="800000"/>
          <a:headEnd/>
          <a:tailEnd/>
        </a:ln>
      </xdr:spPr>
    </xdr:sp>
    <xdr:clientData/>
  </xdr:oneCellAnchor>
  <xdr:twoCellAnchor>
    <xdr:from>
      <xdr:col>0</xdr:col>
      <xdr:colOff>114300</xdr:colOff>
      <xdr:row>585</xdr:row>
      <xdr:rowOff>0</xdr:rowOff>
    </xdr:from>
    <xdr:to>
      <xdr:col>0</xdr:col>
      <xdr:colOff>304800</xdr:colOff>
      <xdr:row>586</xdr:row>
      <xdr:rowOff>0</xdr:rowOff>
    </xdr:to>
    <xdr:sp macro="" textlink="">
      <xdr:nvSpPr>
        <xdr:cNvPr id="23" name="Text Box 29">
          <a:hlinkClick xmlns:r="http://schemas.openxmlformats.org/officeDocument/2006/relationships" r:id="rId1" tgtFrame="_parent"/>
          <a:extLst>
            <a:ext uri="{FF2B5EF4-FFF2-40B4-BE49-F238E27FC236}">
              <a16:creationId xmlns:a16="http://schemas.microsoft.com/office/drawing/2014/main" id="{8F5552AC-4CEC-4E7E-A3A6-AFCE29CD8A05}"/>
            </a:ext>
          </a:extLst>
        </xdr:cNvPr>
        <xdr:cNvSpPr txBox="1">
          <a:spLocks noChangeArrowheads="1"/>
        </xdr:cNvSpPr>
      </xdr:nvSpPr>
      <xdr:spPr bwMode="auto">
        <a:xfrm>
          <a:off x="114300" y="183381650"/>
          <a:ext cx="190500" cy="146050"/>
        </a:xfrm>
        <a:prstGeom prst="rect">
          <a:avLst/>
        </a:prstGeom>
        <a:solidFill>
          <a:srgbClr val="443D20"/>
        </a:solidFill>
        <a:ln w="9525">
          <a:solidFill>
            <a:srgbClr val="443D20"/>
          </a:solid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events.upb.ro/teatrul-de-joi/"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E6487E-A01F-483F-A1C5-C8EB48541EE8}">
  <sheetPr codeName="Sheet1"/>
  <dimension ref="A1:J586"/>
  <sheetViews>
    <sheetView showGridLines="0" showZeros="0" tabSelected="1" zoomScale="135" zoomScaleNormal="135" workbookViewId="0"/>
  </sheetViews>
  <sheetFormatPr defaultColWidth="9.08984375" defaultRowHeight="11.5" outlineLevelRow="1" x14ac:dyDescent="0.25"/>
  <cols>
    <col min="1" max="1" width="4.36328125" style="1" customWidth="1"/>
    <col min="2" max="2" width="16.453125" style="1" customWidth="1"/>
    <col min="3" max="3" width="25.6328125" style="2" customWidth="1"/>
    <col min="4" max="4" width="41" style="1" customWidth="1"/>
    <col min="5" max="5" width="16.54296875" style="1" customWidth="1"/>
    <col min="6" max="6" width="14.453125" style="1" customWidth="1"/>
    <col min="7" max="7" width="31" style="1" customWidth="1"/>
    <col min="8" max="8" width="21.453125" style="11" customWidth="1"/>
    <col min="9" max="9" width="16.90625" style="3" customWidth="1"/>
    <col min="10" max="10" width="7.453125" style="3" customWidth="1"/>
    <col min="11" max="16384" width="9.08984375" style="4"/>
  </cols>
  <sheetData>
    <row r="1" spans="1:10" ht="14.5" customHeight="1" x14ac:dyDescent="0.25">
      <c r="H1" s="1"/>
    </row>
    <row r="2" spans="1:10" ht="21" customHeight="1" x14ac:dyDescent="0.25">
      <c r="H2" s="1"/>
    </row>
    <row r="3" spans="1:10" ht="14.25" customHeight="1" x14ac:dyDescent="0.25">
      <c r="B3" s="5"/>
      <c r="C3" s="6"/>
      <c r="D3" s="7"/>
      <c r="E3" s="7"/>
      <c r="F3" s="7"/>
      <c r="G3" s="7"/>
      <c r="H3" s="7"/>
      <c r="I3" s="8"/>
      <c r="J3" s="8"/>
    </row>
    <row r="4" spans="1:10" ht="4.25" customHeight="1" x14ac:dyDescent="0.25">
      <c r="H4" s="1"/>
    </row>
    <row r="5" spans="1:10" s="15" customFormat="1" ht="12.75" customHeight="1" x14ac:dyDescent="0.25">
      <c r="A5" s="13"/>
      <c r="B5" s="9" t="s">
        <v>0</v>
      </c>
      <c r="C5" s="10"/>
      <c r="D5" s="11"/>
      <c r="E5" s="11"/>
      <c r="F5" s="11"/>
      <c r="G5" s="11"/>
      <c r="H5" s="11"/>
      <c r="I5" s="12"/>
      <c r="J5" s="12"/>
    </row>
    <row r="6" spans="1:10" s="15" customFormat="1" ht="8.25" customHeight="1" thickBot="1" x14ac:dyDescent="0.3">
      <c r="A6" s="13"/>
      <c r="B6" s="16"/>
      <c r="C6" s="10"/>
      <c r="D6" s="11"/>
      <c r="E6" s="11"/>
      <c r="F6" s="11"/>
      <c r="G6" s="11"/>
      <c r="H6" s="11"/>
      <c r="I6" s="12"/>
      <c r="J6" s="12"/>
    </row>
    <row r="7" spans="1:10" s="23" customFormat="1" ht="12" thickBot="1" x14ac:dyDescent="0.3">
      <c r="A7" s="13"/>
      <c r="B7" s="60" t="s">
        <v>1</v>
      </c>
      <c r="C7" s="61" t="s">
        <v>2</v>
      </c>
      <c r="D7" s="20" t="s">
        <v>3</v>
      </c>
      <c r="E7" s="20" t="s">
        <v>4</v>
      </c>
      <c r="F7" s="20" t="s">
        <v>5</v>
      </c>
      <c r="G7" s="20" t="s">
        <v>6</v>
      </c>
      <c r="H7" s="20" t="s">
        <v>7</v>
      </c>
      <c r="I7" s="21" t="s">
        <v>8</v>
      </c>
      <c r="J7" s="62" t="s">
        <v>9</v>
      </c>
    </row>
    <row r="8" spans="1:10" ht="12" thickTop="1" x14ac:dyDescent="0.25">
      <c r="A8" s="13" t="s">
        <v>363</v>
      </c>
      <c r="B8" s="63" t="s">
        <v>25</v>
      </c>
      <c r="C8" s="64" t="s">
        <v>34</v>
      </c>
      <c r="D8" s="65" t="s">
        <v>506</v>
      </c>
      <c r="E8" s="65" t="s">
        <v>507</v>
      </c>
      <c r="F8" s="65" t="s">
        <v>508</v>
      </c>
      <c r="G8" s="65" t="s">
        <v>509</v>
      </c>
      <c r="H8" s="65" t="s">
        <v>510</v>
      </c>
      <c r="I8" s="66" t="s">
        <v>511</v>
      </c>
      <c r="J8" s="67" t="s">
        <v>318</v>
      </c>
    </row>
    <row r="9" spans="1:10" x14ac:dyDescent="0.25">
      <c r="A9" s="13" t="s">
        <v>363</v>
      </c>
      <c r="B9" s="55" t="s">
        <v>25</v>
      </c>
      <c r="C9" s="56" t="s">
        <v>22</v>
      </c>
      <c r="D9" s="57" t="s">
        <v>358</v>
      </c>
      <c r="E9" s="57" t="s">
        <v>359</v>
      </c>
      <c r="F9" s="57" t="s">
        <v>360</v>
      </c>
      <c r="G9" s="57" t="s">
        <v>361</v>
      </c>
      <c r="H9" s="57" t="s">
        <v>362</v>
      </c>
      <c r="I9" s="58" t="s">
        <v>31</v>
      </c>
      <c r="J9" s="59" t="s">
        <v>318</v>
      </c>
    </row>
    <row r="10" spans="1:10" x14ac:dyDescent="0.25">
      <c r="A10" s="13" t="s">
        <v>363</v>
      </c>
      <c r="B10" s="28" t="s">
        <v>25</v>
      </c>
      <c r="C10" s="29" t="s">
        <v>22</v>
      </c>
      <c r="D10" s="24" t="str">
        <f>HYPERLINK("https://agenda.liternet.ro/cronici/constelatiidogaru.html","Constelații *)")</f>
        <v>Constelații *)</v>
      </c>
      <c r="E10" s="24" t="s">
        <v>370</v>
      </c>
      <c r="F10" s="24" t="s">
        <v>371</v>
      </c>
      <c r="G10" s="24" t="s">
        <v>372</v>
      </c>
      <c r="H10" s="24" t="s">
        <v>118</v>
      </c>
      <c r="I10" s="26" t="s">
        <v>119</v>
      </c>
      <c r="J10" s="27" t="s">
        <v>318</v>
      </c>
    </row>
    <row r="11" spans="1:10" x14ac:dyDescent="0.25">
      <c r="A11" s="13" t="s">
        <v>363</v>
      </c>
      <c r="B11" s="28" t="s">
        <v>25</v>
      </c>
      <c r="C11" s="29" t="s">
        <v>22</v>
      </c>
      <c r="D11" s="24" t="str">
        <f>HYPERLINK("https://agenda.liternet.ro/cronici/orasulnostrudabija.html","Orașul nostru *)")</f>
        <v>Orașul nostru *)</v>
      </c>
      <c r="E11" s="24" t="s">
        <v>404</v>
      </c>
      <c r="F11" s="24" t="s">
        <v>405</v>
      </c>
      <c r="G11" s="24" t="s">
        <v>406</v>
      </c>
      <c r="H11" s="24" t="s">
        <v>407</v>
      </c>
      <c r="I11" s="26" t="s">
        <v>408</v>
      </c>
      <c r="J11" s="27" t="s">
        <v>318</v>
      </c>
    </row>
    <row r="12" spans="1:10" x14ac:dyDescent="0.25">
      <c r="A12" s="13" t="s">
        <v>363</v>
      </c>
      <c r="B12" s="28" t="s">
        <v>25</v>
      </c>
      <c r="C12" s="29" t="s">
        <v>22</v>
      </c>
      <c r="D12" s="24" t="str">
        <f>HYPERLINK("https://agenda.liternet.ro/cronici/tangotompa.html","Tango *)")</f>
        <v>Tango *)</v>
      </c>
      <c r="E12" s="24" t="s">
        <v>438</v>
      </c>
      <c r="F12" s="24" t="s">
        <v>439</v>
      </c>
      <c r="G12" s="24" t="s">
        <v>440</v>
      </c>
      <c r="H12" s="24" t="s">
        <v>441</v>
      </c>
      <c r="I12" s="26" t="s">
        <v>423</v>
      </c>
      <c r="J12" s="27" t="s">
        <v>318</v>
      </c>
    </row>
    <row r="13" spans="1:10" x14ac:dyDescent="0.25">
      <c r="A13" s="13" t="s">
        <v>363</v>
      </c>
      <c r="B13" s="28" t="s">
        <v>25</v>
      </c>
      <c r="C13" s="29" t="s">
        <v>22</v>
      </c>
      <c r="D13" s="24" t="str">
        <f>HYPERLINK("https://agenda.liternet.ro/cronici/gertrude.html","Gertrude *)")</f>
        <v>Gertrude *)</v>
      </c>
      <c r="E13" s="24" t="s">
        <v>446</v>
      </c>
      <c r="F13" s="24" t="s">
        <v>447</v>
      </c>
      <c r="G13" s="24" t="s">
        <v>448</v>
      </c>
      <c r="H13" s="24" t="s">
        <v>449</v>
      </c>
      <c r="I13" s="26" t="s">
        <v>450</v>
      </c>
      <c r="J13" s="27" t="s">
        <v>318</v>
      </c>
    </row>
    <row r="14" spans="1:10" x14ac:dyDescent="0.25">
      <c r="A14" s="13" t="s">
        <v>388</v>
      </c>
      <c r="B14" s="28" t="s">
        <v>26</v>
      </c>
      <c r="C14" s="29" t="s">
        <v>24</v>
      </c>
      <c r="D14" s="24" t="str">
        <f>HYPERLINK("https://agenda.liternet.ro/cronici/formalucrurilordebu.html","Forma lucrurilor *)")</f>
        <v>Forma lucrurilor *)</v>
      </c>
      <c r="E14" s="24" t="s">
        <v>383</v>
      </c>
      <c r="F14" s="24" t="s">
        <v>384</v>
      </c>
      <c r="G14" s="24" t="s">
        <v>385</v>
      </c>
      <c r="H14" s="24" t="s">
        <v>386</v>
      </c>
      <c r="I14" s="26" t="s">
        <v>387</v>
      </c>
      <c r="J14" s="27" t="s">
        <v>318</v>
      </c>
    </row>
    <row r="15" spans="1:10" x14ac:dyDescent="0.25">
      <c r="A15" s="13" t="s">
        <v>363</v>
      </c>
      <c r="B15" s="28" t="s">
        <v>25</v>
      </c>
      <c r="C15" s="29" t="s">
        <v>24</v>
      </c>
      <c r="D15" s="24" t="str">
        <f>HYPERLINK("https://agenda.liternet.ro/cronici/omulpernagyemant.html","Omul Pernă *)")</f>
        <v>Omul Pernă *)</v>
      </c>
      <c r="E15" s="24" t="s">
        <v>413</v>
      </c>
      <c r="F15" s="24" t="s">
        <v>324</v>
      </c>
      <c r="G15" s="24" t="s">
        <v>414</v>
      </c>
      <c r="H15" s="24" t="s">
        <v>415</v>
      </c>
      <c r="I15" s="26" t="s">
        <v>416</v>
      </c>
      <c r="J15" s="27" t="s">
        <v>326</v>
      </c>
    </row>
    <row r="16" spans="1:10" x14ac:dyDescent="0.25">
      <c r="A16" s="13" t="s">
        <v>363</v>
      </c>
      <c r="B16" s="28" t="s">
        <v>25</v>
      </c>
      <c r="C16" s="29" t="s">
        <v>24</v>
      </c>
      <c r="D16" s="24" t="str">
        <f>HYPERLINK("https://agenda.liternet.ro/cronici/ladoipasidemullingar.html","La doi pași de Mullingar *)")</f>
        <v>La doi pași de Mullingar *)</v>
      </c>
      <c r="E16" s="24" t="s">
        <v>451</v>
      </c>
      <c r="F16" s="24" t="s">
        <v>452</v>
      </c>
      <c r="G16" s="24" t="s">
        <v>453</v>
      </c>
      <c r="H16" s="24" t="s">
        <v>454</v>
      </c>
      <c r="I16" s="26" t="s">
        <v>455</v>
      </c>
      <c r="J16" s="27" t="s">
        <v>318</v>
      </c>
    </row>
    <row r="17" spans="1:10" x14ac:dyDescent="0.25">
      <c r="A17" s="13" t="s">
        <v>363</v>
      </c>
      <c r="B17" s="28" t="s">
        <v>25</v>
      </c>
      <c r="C17" s="29" t="s">
        <v>24</v>
      </c>
      <c r="D17" s="24" t="s">
        <v>475</v>
      </c>
      <c r="E17" s="24" t="s">
        <v>476</v>
      </c>
      <c r="F17" s="24" t="s">
        <v>477</v>
      </c>
      <c r="G17" s="24" t="s">
        <v>478</v>
      </c>
      <c r="H17" s="24" t="s">
        <v>479</v>
      </c>
      <c r="I17" s="26" t="s">
        <v>480</v>
      </c>
      <c r="J17" s="27" t="s">
        <v>318</v>
      </c>
    </row>
    <row r="18" spans="1:10" x14ac:dyDescent="0.25">
      <c r="A18" s="13" t="s">
        <v>363</v>
      </c>
      <c r="B18" s="28" t="s">
        <v>25</v>
      </c>
      <c r="C18" s="29" t="s">
        <v>17</v>
      </c>
      <c r="D18" s="24" t="s">
        <v>485</v>
      </c>
      <c r="E18" s="24" t="s">
        <v>486</v>
      </c>
      <c r="F18" s="24" t="s">
        <v>487</v>
      </c>
      <c r="G18" s="24" t="s">
        <v>488</v>
      </c>
      <c r="H18" s="24" t="s">
        <v>265</v>
      </c>
      <c r="I18" s="26" t="s">
        <v>398</v>
      </c>
      <c r="J18" s="27" t="s">
        <v>318</v>
      </c>
    </row>
    <row r="19" spans="1:10" x14ac:dyDescent="0.25">
      <c r="A19" s="13" t="s">
        <v>363</v>
      </c>
      <c r="B19" s="28" t="s">
        <v>25</v>
      </c>
      <c r="C19" s="29" t="s">
        <v>17</v>
      </c>
      <c r="D19" s="24" t="str">
        <f>HYPERLINK("https://agenda.liternet.ro/cronici/venusinfur.html","Venus in fur *)")</f>
        <v>Venus in fur *)</v>
      </c>
      <c r="E19" s="24" t="s">
        <v>491</v>
      </c>
      <c r="F19" s="24" t="s">
        <v>492</v>
      </c>
      <c r="G19" s="24" t="s">
        <v>493</v>
      </c>
      <c r="H19" s="24" t="s">
        <v>30</v>
      </c>
      <c r="I19" s="26" t="s">
        <v>398</v>
      </c>
      <c r="J19" s="27" t="s">
        <v>318</v>
      </c>
    </row>
    <row r="20" spans="1:10" x14ac:dyDescent="0.25">
      <c r="A20" s="13" t="s">
        <v>350</v>
      </c>
      <c r="B20" s="28" t="s">
        <v>21</v>
      </c>
      <c r="C20" s="29" t="s">
        <v>35</v>
      </c>
      <c r="D20" s="24" t="s">
        <v>512</v>
      </c>
      <c r="E20" s="24" t="s">
        <v>513</v>
      </c>
      <c r="F20" s="24" t="s">
        <v>513</v>
      </c>
      <c r="G20" s="24" t="s">
        <v>514</v>
      </c>
      <c r="H20" s="24" t="s">
        <v>510</v>
      </c>
      <c r="I20" s="26" t="s">
        <v>511</v>
      </c>
      <c r="J20" s="27" t="s">
        <v>318</v>
      </c>
    </row>
    <row r="21" spans="1:10" x14ac:dyDescent="0.25">
      <c r="A21" s="13" t="s">
        <v>350</v>
      </c>
      <c r="B21" s="28" t="s">
        <v>21</v>
      </c>
      <c r="C21" s="29" t="s">
        <v>22</v>
      </c>
      <c r="D21" s="24" t="str">
        <f>HYPERLINK("https://agenda.liternet.ro/cronici/fadeinfadeout.html","Fade In / Fade Out (spectacol-laborator) *)")</f>
        <v>Fade In / Fade Out (spectacol-laborator) *)</v>
      </c>
      <c r="E21" s="24" t="s">
        <v>346</v>
      </c>
      <c r="F21" s="24" t="s">
        <v>347</v>
      </c>
      <c r="G21" s="24" t="s">
        <v>348</v>
      </c>
      <c r="H21" s="24" t="s">
        <v>349</v>
      </c>
      <c r="I21" s="26" t="s">
        <v>119</v>
      </c>
      <c r="J21" s="27" t="s">
        <v>318</v>
      </c>
    </row>
    <row r="22" spans="1:10" x14ac:dyDescent="0.25">
      <c r="A22" s="13" t="s">
        <v>350</v>
      </c>
      <c r="B22" s="28" t="s">
        <v>21</v>
      </c>
      <c r="C22" s="29" t="s">
        <v>22</v>
      </c>
      <c r="D22" s="24" t="str">
        <f>HYPERLINK("https://agenda.liternet.ro/cronici/totiprivescinaintebotez.html","Toți privesc înainte *)")</f>
        <v>Toți privesc înainte *)</v>
      </c>
      <c r="E22" s="24" t="s">
        <v>364</v>
      </c>
      <c r="F22" s="24" t="s">
        <v>365</v>
      </c>
      <c r="G22" s="24" t="s">
        <v>366</v>
      </c>
      <c r="H22" s="24" t="s">
        <v>362</v>
      </c>
      <c r="I22" s="26" t="s">
        <v>31</v>
      </c>
      <c r="J22" s="27" t="s">
        <v>318</v>
      </c>
    </row>
    <row r="23" spans="1:10" x14ac:dyDescent="0.25">
      <c r="A23" s="13" t="s">
        <v>350</v>
      </c>
      <c r="B23" s="28" t="s">
        <v>21</v>
      </c>
      <c r="C23" s="29" t="s">
        <v>22</v>
      </c>
      <c r="D23" s="24" t="s">
        <v>373</v>
      </c>
      <c r="E23" s="24" t="s">
        <v>374</v>
      </c>
      <c r="F23" s="24" t="s">
        <v>375</v>
      </c>
      <c r="G23" s="24" t="s">
        <v>376</v>
      </c>
      <c r="H23" s="24" t="s">
        <v>118</v>
      </c>
      <c r="I23" s="26" t="s">
        <v>119</v>
      </c>
      <c r="J23" s="27" t="s">
        <v>318</v>
      </c>
    </row>
    <row r="24" spans="1:10" x14ac:dyDescent="0.25">
      <c r="A24" s="13" t="s">
        <v>350</v>
      </c>
      <c r="B24" s="28" t="s">
        <v>21</v>
      </c>
      <c r="C24" s="29" t="s">
        <v>22</v>
      </c>
      <c r="D24" s="24" t="s">
        <v>389</v>
      </c>
      <c r="E24" s="24" t="s">
        <v>390</v>
      </c>
      <c r="F24" s="24" t="s">
        <v>391</v>
      </c>
      <c r="G24" s="24" t="s">
        <v>392</v>
      </c>
      <c r="H24" s="24" t="s">
        <v>386</v>
      </c>
      <c r="I24" s="26" t="s">
        <v>264</v>
      </c>
      <c r="J24" s="27" t="s">
        <v>318</v>
      </c>
    </row>
    <row r="25" spans="1:10" x14ac:dyDescent="0.25">
      <c r="A25" s="13" t="s">
        <v>350</v>
      </c>
      <c r="B25" s="28" t="s">
        <v>21</v>
      </c>
      <c r="C25" s="29" t="s">
        <v>22</v>
      </c>
      <c r="D25" s="24" t="str">
        <f>HYPERLINK("https://agenda.liternet.ro/cronici/unbasmurban.html","Un basm urban *)")</f>
        <v>Un basm urban *)</v>
      </c>
      <c r="E25" s="24" t="s">
        <v>417</v>
      </c>
      <c r="F25" s="24" t="s">
        <v>417</v>
      </c>
      <c r="G25" s="24" t="s">
        <v>418</v>
      </c>
      <c r="H25" s="24" t="s">
        <v>415</v>
      </c>
      <c r="I25" s="26" t="s">
        <v>419</v>
      </c>
      <c r="J25" s="27" t="s">
        <v>318</v>
      </c>
    </row>
    <row r="26" spans="1:10" x14ac:dyDescent="0.25">
      <c r="A26" s="13" t="s">
        <v>350</v>
      </c>
      <c r="B26" s="28" t="s">
        <v>21</v>
      </c>
      <c r="C26" s="29" t="s">
        <v>22</v>
      </c>
      <c r="D26" s="24" t="str">
        <f>HYPERLINK("https://agenda.liternet.ro/cronici/evadareatacuta.html","Evadarea tăcută *)")</f>
        <v>Evadarea tăcută *)</v>
      </c>
      <c r="E26" s="24" t="s">
        <v>420</v>
      </c>
      <c r="F26" s="24" t="s">
        <v>421</v>
      </c>
      <c r="G26" s="24" t="s">
        <v>421</v>
      </c>
      <c r="H26" s="24" t="s">
        <v>422</v>
      </c>
      <c r="I26" s="26" t="s">
        <v>423</v>
      </c>
      <c r="J26" s="27" t="s">
        <v>318</v>
      </c>
    </row>
    <row r="27" spans="1:10" x14ac:dyDescent="0.25">
      <c r="A27" s="13" t="s">
        <v>350</v>
      </c>
      <c r="B27" s="28" t="s">
        <v>21</v>
      </c>
      <c r="C27" s="29" t="s">
        <v>22</v>
      </c>
      <c r="D27" s="24" t="s">
        <v>433</v>
      </c>
      <c r="E27" s="24" t="s">
        <v>434</v>
      </c>
      <c r="F27" s="24" t="s">
        <v>435</v>
      </c>
      <c r="G27" s="24" t="s">
        <v>436</v>
      </c>
      <c r="H27" s="24" t="s">
        <v>437</v>
      </c>
      <c r="I27" s="26" t="s">
        <v>423</v>
      </c>
      <c r="J27" s="27" t="s">
        <v>318</v>
      </c>
    </row>
    <row r="28" spans="1:10" x14ac:dyDescent="0.25">
      <c r="A28" s="13" t="s">
        <v>350</v>
      </c>
      <c r="B28" s="28" t="s">
        <v>21</v>
      </c>
      <c r="C28" s="29" t="s">
        <v>22</v>
      </c>
      <c r="D28" s="24" t="str">
        <f>HYPERLINK("https://agenda.liternet.ro/cronici/zorro.html","Zorro *)")</f>
        <v>Zorro *)</v>
      </c>
      <c r="E28" s="24" t="s">
        <v>442</v>
      </c>
      <c r="F28" s="24" t="s">
        <v>443</v>
      </c>
      <c r="G28" s="24" t="s">
        <v>444</v>
      </c>
      <c r="H28" s="24" t="s">
        <v>441</v>
      </c>
      <c r="I28" s="26" t="s">
        <v>423</v>
      </c>
      <c r="J28" s="27" t="s">
        <v>318</v>
      </c>
    </row>
    <row r="29" spans="1:10" x14ac:dyDescent="0.25">
      <c r="A29" s="13" t="s">
        <v>350</v>
      </c>
      <c r="B29" s="28" t="s">
        <v>21</v>
      </c>
      <c r="C29" s="29" t="s">
        <v>22</v>
      </c>
      <c r="D29" s="24" t="str">
        <f>HYPERLINK("https://agenda.liternet.ro/cronici/ultimaora.html","Ultima oră *)")</f>
        <v>Ultima oră *)</v>
      </c>
      <c r="E29" s="24" t="s">
        <v>456</v>
      </c>
      <c r="F29" s="24" t="s">
        <v>457</v>
      </c>
      <c r="G29" s="24" t="s">
        <v>458</v>
      </c>
      <c r="H29" s="24" t="s">
        <v>454</v>
      </c>
      <c r="I29" s="26" t="s">
        <v>459</v>
      </c>
      <c r="J29" s="27" t="s">
        <v>318</v>
      </c>
    </row>
    <row r="30" spans="1:10" x14ac:dyDescent="0.25">
      <c r="A30" s="13" t="s">
        <v>427</v>
      </c>
      <c r="B30" s="28" t="s">
        <v>27</v>
      </c>
      <c r="C30" s="29" t="s">
        <v>22</v>
      </c>
      <c r="D30" s="24" t="str">
        <f>HYPERLINK("https://agenda.liternet.ro/cronici/cabaretmazilu.html","Cabaret *)")</f>
        <v>Cabaret *)</v>
      </c>
      <c r="E30" s="24" t="s">
        <v>466</v>
      </c>
      <c r="F30" s="24" t="s">
        <v>467</v>
      </c>
      <c r="G30" s="24" t="s">
        <v>468</v>
      </c>
      <c r="H30" s="24" t="s">
        <v>469</v>
      </c>
      <c r="I30" s="26" t="s">
        <v>470</v>
      </c>
      <c r="J30" s="27" t="s">
        <v>318</v>
      </c>
    </row>
    <row r="31" spans="1:10" x14ac:dyDescent="0.25">
      <c r="A31" s="13" t="s">
        <v>350</v>
      </c>
      <c r="B31" s="28" t="s">
        <v>21</v>
      </c>
      <c r="C31" s="29" t="s">
        <v>22</v>
      </c>
      <c r="D31" s="24" t="str">
        <f>HYPERLINK("https://agenda.liternet.ro/cronici/independentii.html","(In)dependenţii *)")</f>
        <v>(In)dependenţii *)</v>
      </c>
      <c r="E31" s="24" t="s">
        <v>323</v>
      </c>
      <c r="F31" s="24" t="s">
        <v>323</v>
      </c>
      <c r="G31" s="24" t="s">
        <v>494</v>
      </c>
      <c r="H31" s="24" t="s">
        <v>30</v>
      </c>
      <c r="I31" s="26" t="s">
        <v>31</v>
      </c>
      <c r="J31" s="27" t="s">
        <v>318</v>
      </c>
    </row>
    <row r="32" spans="1:10" x14ac:dyDescent="0.25">
      <c r="A32" s="13" t="s">
        <v>350</v>
      </c>
      <c r="B32" s="28" t="s">
        <v>21</v>
      </c>
      <c r="C32" s="29" t="s">
        <v>24</v>
      </c>
      <c r="D32" s="24" t="s">
        <v>393</v>
      </c>
      <c r="E32" s="24" t="s">
        <v>394</v>
      </c>
      <c r="F32" s="24" t="s">
        <v>317</v>
      </c>
      <c r="G32" s="24" t="s">
        <v>395</v>
      </c>
      <c r="H32" s="24" t="s">
        <v>386</v>
      </c>
      <c r="I32" s="26" t="s">
        <v>264</v>
      </c>
      <c r="J32" s="27" t="s">
        <v>318</v>
      </c>
    </row>
    <row r="33" spans="1:10" x14ac:dyDescent="0.25">
      <c r="A33" s="13" t="s">
        <v>350</v>
      </c>
      <c r="B33" s="28" t="s">
        <v>21</v>
      </c>
      <c r="C33" s="29" t="s">
        <v>24</v>
      </c>
      <c r="D33" s="24" t="s">
        <v>460</v>
      </c>
      <c r="E33" s="24" t="s">
        <v>461</v>
      </c>
      <c r="F33" s="24" t="s">
        <v>452</v>
      </c>
      <c r="G33" s="24" t="s">
        <v>462</v>
      </c>
      <c r="H33" s="24" t="s">
        <v>454</v>
      </c>
      <c r="I33" s="26" t="s">
        <v>459</v>
      </c>
      <c r="J33" s="27" t="s">
        <v>318</v>
      </c>
    </row>
    <row r="34" spans="1:10" x14ac:dyDescent="0.25">
      <c r="A34" s="13" t="s">
        <v>427</v>
      </c>
      <c r="B34" s="28" t="s">
        <v>27</v>
      </c>
      <c r="C34" s="29" t="s">
        <v>17</v>
      </c>
      <c r="D34" s="24" t="str">
        <f>HYPERLINK("https://agenda.liternet.ro/cronici/teaandmilk.html","Tea and Milk *)")</f>
        <v>Tea and Milk *)</v>
      </c>
      <c r="E34" s="24" t="s">
        <v>489</v>
      </c>
      <c r="F34" s="24" t="s">
        <v>490</v>
      </c>
      <c r="G34" s="24" t="s">
        <v>489</v>
      </c>
      <c r="H34" s="24" t="s">
        <v>265</v>
      </c>
      <c r="I34" s="26" t="s">
        <v>31</v>
      </c>
      <c r="J34" s="27" t="s">
        <v>318</v>
      </c>
    </row>
    <row r="35" spans="1:10" x14ac:dyDescent="0.25">
      <c r="A35" s="13" t="s">
        <v>340</v>
      </c>
      <c r="B35" s="28" t="s">
        <v>16</v>
      </c>
      <c r="C35" s="29" t="s">
        <v>35</v>
      </c>
      <c r="D35" s="24" t="s">
        <v>515</v>
      </c>
      <c r="E35" s="24" t="s">
        <v>516</v>
      </c>
      <c r="F35" s="24" t="s">
        <v>517</v>
      </c>
      <c r="G35" s="24" t="s">
        <v>518</v>
      </c>
      <c r="H35" s="24" t="s">
        <v>510</v>
      </c>
      <c r="I35" s="26" t="s">
        <v>511</v>
      </c>
      <c r="J35" s="27" t="s">
        <v>318</v>
      </c>
    </row>
    <row r="36" spans="1:10" x14ac:dyDescent="0.25">
      <c r="A36" s="13" t="s">
        <v>340</v>
      </c>
      <c r="B36" s="28" t="s">
        <v>16</v>
      </c>
      <c r="C36" s="29" t="s">
        <v>28</v>
      </c>
      <c r="D36" s="24" t="s">
        <v>428</v>
      </c>
      <c r="E36" s="24">
        <v>0</v>
      </c>
      <c r="F36" s="24" t="s">
        <v>429</v>
      </c>
      <c r="G36" s="24" t="s">
        <v>430</v>
      </c>
      <c r="H36" s="24" t="s">
        <v>431</v>
      </c>
      <c r="I36" s="26" t="s">
        <v>432</v>
      </c>
      <c r="J36" s="27" t="s">
        <v>318</v>
      </c>
    </row>
    <row r="37" spans="1:10" x14ac:dyDescent="0.25">
      <c r="A37" s="13" t="s">
        <v>340</v>
      </c>
      <c r="B37" s="28" t="s">
        <v>16</v>
      </c>
      <c r="C37" s="29" t="s">
        <v>29</v>
      </c>
      <c r="D37" s="24" t="str">
        <f>HYPERLINK("https://agenda.liternet.ro/cronici/ultimaora.html","Ultima oră *)")</f>
        <v>Ultima oră *)</v>
      </c>
      <c r="E37" s="24" t="s">
        <v>456</v>
      </c>
      <c r="F37" s="24" t="s">
        <v>457</v>
      </c>
      <c r="G37" s="24" t="s">
        <v>458</v>
      </c>
      <c r="H37" s="24" t="s">
        <v>454</v>
      </c>
      <c r="I37" s="26" t="s">
        <v>459</v>
      </c>
      <c r="J37" s="27" t="s">
        <v>318</v>
      </c>
    </row>
    <row r="38" spans="1:10" x14ac:dyDescent="0.25">
      <c r="A38" s="13" t="s">
        <v>340</v>
      </c>
      <c r="B38" s="28" t="s">
        <v>16</v>
      </c>
      <c r="C38" s="29" t="s">
        <v>22</v>
      </c>
      <c r="D38" s="24" t="str">
        <f>HYPERLINK("https://agenda.liternet.ro/cronici/inspirexpir.html","Inspir. Expir *)")</f>
        <v>Inspir. Expir *)</v>
      </c>
      <c r="E38" s="24" t="s">
        <v>367</v>
      </c>
      <c r="F38" s="24" t="s">
        <v>368</v>
      </c>
      <c r="G38" s="24" t="s">
        <v>369</v>
      </c>
      <c r="H38" s="24" t="s">
        <v>362</v>
      </c>
      <c r="I38" s="26" t="s">
        <v>31</v>
      </c>
      <c r="J38" s="27" t="s">
        <v>318</v>
      </c>
    </row>
    <row r="39" spans="1:10" x14ac:dyDescent="0.25">
      <c r="A39" s="13" t="s">
        <v>340</v>
      </c>
      <c r="B39" s="28" t="s">
        <v>16</v>
      </c>
      <c r="C39" s="29" t="s">
        <v>22</v>
      </c>
      <c r="D39" s="24" t="str">
        <f>HYPERLINK("https://agenda.liternet.ro/cronici/barbaticaresalveazafemei.html","Bărbaţi care salvează femei *)")</f>
        <v>Bărbaţi care salvează femei *)</v>
      </c>
      <c r="E39" s="24" t="s">
        <v>377</v>
      </c>
      <c r="F39" s="24" t="s">
        <v>378</v>
      </c>
      <c r="G39" s="24" t="s">
        <v>379</v>
      </c>
      <c r="H39" s="24" t="s">
        <v>118</v>
      </c>
      <c r="I39" s="26" t="s">
        <v>119</v>
      </c>
      <c r="J39" s="27" t="s">
        <v>318</v>
      </c>
    </row>
    <row r="40" spans="1:10" x14ac:dyDescent="0.25">
      <c r="A40" s="13" t="s">
        <v>340</v>
      </c>
      <c r="B40" s="28" t="s">
        <v>16</v>
      </c>
      <c r="C40" s="29" t="s">
        <v>22</v>
      </c>
      <c r="D40" s="24" t="str">
        <f>HYPERLINK("https://agenda.liternet.ro/cronici/afisauanufi.html","A fi sau a nu fi *)")</f>
        <v>A fi sau a nu fi *)</v>
      </c>
      <c r="E40" s="24" t="s">
        <v>396</v>
      </c>
      <c r="F40" s="24" t="s">
        <v>391</v>
      </c>
      <c r="G40" s="24" t="s">
        <v>397</v>
      </c>
      <c r="H40" s="24" t="s">
        <v>386</v>
      </c>
      <c r="I40" s="26" t="s">
        <v>398</v>
      </c>
      <c r="J40" s="27" t="s">
        <v>318</v>
      </c>
    </row>
    <row r="41" spans="1:10" x14ac:dyDescent="0.25">
      <c r="A41" s="13" t="s">
        <v>340</v>
      </c>
      <c r="B41" s="28" t="s">
        <v>16</v>
      </c>
      <c r="C41" s="29" t="s">
        <v>22</v>
      </c>
      <c r="D41" s="24" t="str">
        <f>HYPERLINK("https://agenda.liternet.ro/cronici/anonimulvenetian.html","Anonimul venețian *)")</f>
        <v>Anonimul venețian *)</v>
      </c>
      <c r="E41" s="24" t="s">
        <v>424</v>
      </c>
      <c r="F41" s="24" t="s">
        <v>425</v>
      </c>
      <c r="G41" s="24" t="s">
        <v>426</v>
      </c>
      <c r="H41" s="24" t="s">
        <v>422</v>
      </c>
      <c r="I41" s="26" t="s">
        <v>423</v>
      </c>
      <c r="J41" s="27" t="s">
        <v>318</v>
      </c>
    </row>
    <row r="42" spans="1:10" x14ac:dyDescent="0.25">
      <c r="A42" s="13" t="s">
        <v>340</v>
      </c>
      <c r="B42" s="28" t="s">
        <v>16</v>
      </c>
      <c r="C42" s="29" t="s">
        <v>22</v>
      </c>
      <c r="D42" s="24" t="str">
        <f>HYPERLINK("https://agenda.liternet.ro/cronici/freakshowvol2.html","Freak Show, vol 2 *)")</f>
        <v>Freak Show, vol 2 *)</v>
      </c>
      <c r="E42" s="24" t="s">
        <v>445</v>
      </c>
      <c r="F42" s="24" t="s">
        <v>445</v>
      </c>
      <c r="G42" s="24" t="s">
        <v>445</v>
      </c>
      <c r="H42" s="24" t="s">
        <v>441</v>
      </c>
      <c r="I42" s="26" t="s">
        <v>423</v>
      </c>
      <c r="J42" s="27" t="s">
        <v>326</v>
      </c>
    </row>
    <row r="43" spans="1:10" x14ac:dyDescent="0.25">
      <c r="A43" s="13" t="s">
        <v>340</v>
      </c>
      <c r="B43" s="28" t="s">
        <v>16</v>
      </c>
      <c r="C43" s="29" t="s">
        <v>22</v>
      </c>
      <c r="D43" s="24" t="str">
        <f>HYPERLINK("https://agenda.liternet.ro/cronici/inspirexpir.html","Inspir. Expir *)")</f>
        <v>Inspir. Expir *)</v>
      </c>
      <c r="E43" s="24" t="s">
        <v>367</v>
      </c>
      <c r="F43" s="24" t="s">
        <v>368</v>
      </c>
      <c r="G43" s="24" t="s">
        <v>369</v>
      </c>
      <c r="H43" s="24" t="s">
        <v>362</v>
      </c>
      <c r="I43" s="26" t="s">
        <v>31</v>
      </c>
      <c r="J43" s="27" t="s">
        <v>318</v>
      </c>
    </row>
    <row r="44" spans="1:10" x14ac:dyDescent="0.25">
      <c r="A44" s="13" t="s">
        <v>340</v>
      </c>
      <c r="B44" s="28" t="s">
        <v>16</v>
      </c>
      <c r="C44" s="29" t="s">
        <v>24</v>
      </c>
      <c r="D44" s="24" t="str">
        <f>HYPERLINK("https://agenda.liternet.ro/cronici/vizitatorul.html","Vizitatorul *)")</f>
        <v>Vizitatorul *)</v>
      </c>
      <c r="E44" s="24" t="s">
        <v>463</v>
      </c>
      <c r="F44" s="24" t="s">
        <v>464</v>
      </c>
      <c r="G44" s="24" t="s">
        <v>465</v>
      </c>
      <c r="H44" s="24" t="s">
        <v>454</v>
      </c>
      <c r="I44" s="26" t="s">
        <v>455</v>
      </c>
      <c r="J44" s="27" t="s">
        <v>318</v>
      </c>
    </row>
    <row r="45" spans="1:10" x14ac:dyDescent="0.25">
      <c r="A45" s="13" t="s">
        <v>340</v>
      </c>
      <c r="B45" s="28" t="s">
        <v>16</v>
      </c>
      <c r="C45" s="29" t="s">
        <v>17</v>
      </c>
      <c r="D45" s="24" t="str">
        <f>HYPERLINK("https://agenda.liternet.ro/cronici/saramara.html","Sara/Mara - Un fel de comedie cu vlogeri *)")</f>
        <v>Sara/Mara - Un fel de comedie cu vlogeri *)</v>
      </c>
      <c r="E45" s="24" t="s">
        <v>336</v>
      </c>
      <c r="F45" s="24" t="s">
        <v>337</v>
      </c>
      <c r="G45" s="24" t="s">
        <v>338</v>
      </c>
      <c r="H45" s="24" t="s">
        <v>263</v>
      </c>
      <c r="I45" s="26" t="s">
        <v>339</v>
      </c>
      <c r="J45" s="27" t="s">
        <v>318</v>
      </c>
    </row>
    <row r="46" spans="1:10" x14ac:dyDescent="0.25">
      <c r="A46" s="13" t="s">
        <v>502</v>
      </c>
      <c r="B46" s="28" t="s">
        <v>32</v>
      </c>
      <c r="C46" s="29" t="s">
        <v>22</v>
      </c>
      <c r="D46" s="24" t="s">
        <v>497</v>
      </c>
      <c r="E46" s="24" t="s">
        <v>498</v>
      </c>
      <c r="F46" s="24" t="s">
        <v>499</v>
      </c>
      <c r="G46" s="24" t="s">
        <v>500</v>
      </c>
      <c r="H46" s="24" t="s">
        <v>501</v>
      </c>
      <c r="I46" s="30" t="s">
        <v>33</v>
      </c>
      <c r="J46" s="27" t="s">
        <v>318</v>
      </c>
    </row>
    <row r="47" spans="1:10" x14ac:dyDescent="0.25">
      <c r="A47" s="13" t="s">
        <v>357</v>
      </c>
      <c r="B47" s="28" t="s">
        <v>23</v>
      </c>
      <c r="C47" s="29" t="s">
        <v>22</v>
      </c>
      <c r="D47" s="24" t="str">
        <f>HYPERLINK("https://agenda.liternet.ro/cronici/doamnefereste.html","Doamne fereşte! *)")</f>
        <v>Doamne fereşte! *)</v>
      </c>
      <c r="E47" s="24" t="s">
        <v>503</v>
      </c>
      <c r="F47" s="24" t="s">
        <v>503</v>
      </c>
      <c r="G47" s="24" t="s">
        <v>504</v>
      </c>
      <c r="H47" s="24" t="s">
        <v>386</v>
      </c>
      <c r="I47" s="26" t="s">
        <v>505</v>
      </c>
      <c r="J47" s="27" t="s">
        <v>318</v>
      </c>
    </row>
    <row r="48" spans="1:10" x14ac:dyDescent="0.25">
      <c r="A48" s="13" t="s">
        <v>357</v>
      </c>
      <c r="B48" s="28" t="s">
        <v>23</v>
      </c>
      <c r="C48" s="29" t="s">
        <v>24</v>
      </c>
      <c r="D48" s="24" t="str">
        <f>HYPERLINK("https://agenda.liternet.ro/cronici/ointerventie.html","O intervenție *)")</f>
        <v>O intervenție *)</v>
      </c>
      <c r="E48" s="24" t="s">
        <v>353</v>
      </c>
      <c r="F48" s="24" t="s">
        <v>334</v>
      </c>
      <c r="G48" s="24" t="s">
        <v>354</v>
      </c>
      <c r="H48" s="24" t="s">
        <v>355</v>
      </c>
      <c r="I48" s="26" t="s">
        <v>119</v>
      </c>
      <c r="J48" s="27" t="s">
        <v>356</v>
      </c>
    </row>
    <row r="49" spans="1:10" x14ac:dyDescent="0.25">
      <c r="A49" s="13" t="s">
        <v>357</v>
      </c>
      <c r="B49" s="28" t="s">
        <v>23</v>
      </c>
      <c r="C49" s="29" t="s">
        <v>24</v>
      </c>
      <c r="D49" s="24" t="str">
        <f>HYPERLINK("https://agenda.liternet.ro/cronici/oamenibuni.html","Oameni buni *)")</f>
        <v>Oameni buni *)</v>
      </c>
      <c r="E49" s="24" t="s">
        <v>399</v>
      </c>
      <c r="F49" s="24" t="s">
        <v>400</v>
      </c>
      <c r="G49" s="24" t="s">
        <v>401</v>
      </c>
      <c r="H49" s="24" t="s">
        <v>386</v>
      </c>
      <c r="I49" s="26" t="s">
        <v>264</v>
      </c>
      <c r="J49" s="27" t="s">
        <v>318</v>
      </c>
    </row>
    <row r="50" spans="1:10" x14ac:dyDescent="0.25">
      <c r="A50" s="13" t="s">
        <v>345</v>
      </c>
      <c r="B50" s="28" t="s">
        <v>18</v>
      </c>
      <c r="C50" s="29" t="s">
        <v>22</v>
      </c>
      <c r="D50" s="24" t="str">
        <f>HYPERLINK("https://agenda.liternet.ro/cronici/urbangifshow.html","Urban GIF Show *)")</f>
        <v>Urban GIF Show *)</v>
      </c>
      <c r="E50" s="24" t="s">
        <v>327</v>
      </c>
      <c r="F50" s="24" t="s">
        <v>351</v>
      </c>
      <c r="G50" s="24" t="s">
        <v>352</v>
      </c>
      <c r="H50" s="24" t="s">
        <v>349</v>
      </c>
      <c r="I50" s="26" t="s">
        <v>119</v>
      </c>
      <c r="J50" s="27" t="s">
        <v>318</v>
      </c>
    </row>
    <row r="51" spans="1:10" x14ac:dyDescent="0.25">
      <c r="A51" s="13" t="s">
        <v>345</v>
      </c>
      <c r="B51" s="28" t="s">
        <v>18</v>
      </c>
      <c r="C51" s="29" t="s">
        <v>22</v>
      </c>
      <c r="D51" s="24" t="s">
        <v>380</v>
      </c>
      <c r="E51" s="24" t="s">
        <v>381</v>
      </c>
      <c r="F51" s="24" t="s">
        <v>371</v>
      </c>
      <c r="G51" s="24" t="s">
        <v>382</v>
      </c>
      <c r="H51" s="24" t="s">
        <v>118</v>
      </c>
      <c r="I51" s="26" t="s">
        <v>119</v>
      </c>
      <c r="J51" s="27" t="s">
        <v>318</v>
      </c>
    </row>
    <row r="52" spans="1:10" x14ac:dyDescent="0.25">
      <c r="A52" s="13" t="s">
        <v>345</v>
      </c>
      <c r="B52" s="28" t="s">
        <v>18</v>
      </c>
      <c r="C52" s="29" t="s">
        <v>22</v>
      </c>
      <c r="D52" s="24" t="str">
        <f>HYPERLINK("https://agenda.liternet.ro/cronici/visulamerican.html","Visul american *)")</f>
        <v>Visul american *)</v>
      </c>
      <c r="E52" s="24" t="s">
        <v>320</v>
      </c>
      <c r="F52" s="24" t="s">
        <v>402</v>
      </c>
      <c r="G52" s="24" t="s">
        <v>403</v>
      </c>
      <c r="H52" s="24" t="s">
        <v>386</v>
      </c>
      <c r="I52" s="26" t="s">
        <v>68</v>
      </c>
      <c r="J52" s="27" t="s">
        <v>318</v>
      </c>
    </row>
    <row r="53" spans="1:10" x14ac:dyDescent="0.25">
      <c r="A53" s="13" t="s">
        <v>345</v>
      </c>
      <c r="B53" s="28" t="s">
        <v>18</v>
      </c>
      <c r="C53" s="29" t="s">
        <v>22</v>
      </c>
      <c r="D53" s="24" t="str">
        <f>HYPERLINK("https://agenda.liternet.ro/cronici/solarispricop.html","Solaris *)")</f>
        <v>Solaris *)</v>
      </c>
      <c r="E53" s="24" t="s">
        <v>409</v>
      </c>
      <c r="F53" s="24" t="s">
        <v>410</v>
      </c>
      <c r="G53" s="24" t="s">
        <v>411</v>
      </c>
      <c r="H53" s="24" t="s">
        <v>407</v>
      </c>
      <c r="I53" s="26" t="s">
        <v>412</v>
      </c>
      <c r="J53" s="27" t="s">
        <v>318</v>
      </c>
    </row>
    <row r="54" spans="1:10" x14ac:dyDescent="0.25">
      <c r="A54" s="13" t="s">
        <v>345</v>
      </c>
      <c r="B54" s="28" t="s">
        <v>18</v>
      </c>
      <c r="C54" s="29" t="s">
        <v>22</v>
      </c>
      <c r="D54" s="24" t="str">
        <f>HYPERLINK("https://agenda.liternet.ro/cronici/cuiiefricadevirginiawoolfmazgareanu.html","Cui i-e frică de Virginia Woolf? *)")</f>
        <v>Cui i-e frică de Virginia Woolf? *)</v>
      </c>
      <c r="E54" s="24" t="s">
        <v>471</v>
      </c>
      <c r="F54" s="24" t="s">
        <v>472</v>
      </c>
      <c r="G54" s="24" t="s">
        <v>473</v>
      </c>
      <c r="H54" s="24" t="s">
        <v>469</v>
      </c>
      <c r="I54" s="26" t="s">
        <v>474</v>
      </c>
      <c r="J54" s="27" t="s">
        <v>318</v>
      </c>
    </row>
    <row r="55" spans="1:10" x14ac:dyDescent="0.25">
      <c r="A55" s="13" t="s">
        <v>345</v>
      </c>
      <c r="B55" s="28" t="s">
        <v>18</v>
      </c>
      <c r="C55" s="29" t="s">
        <v>22</v>
      </c>
      <c r="D55" s="24" t="str">
        <f>HYPERLINK("https://agenda.liternet.ro/cronici/whatislovebabydonthurtme.html","What is LOVE? Baby don't hurt me *)")</f>
        <v>What is LOVE? Baby don't hurt me *)</v>
      </c>
      <c r="E55" s="24" t="s">
        <v>495</v>
      </c>
      <c r="F55" s="24">
        <v>0</v>
      </c>
      <c r="G55" s="24" t="s">
        <v>496</v>
      </c>
      <c r="H55" s="24" t="s">
        <v>362</v>
      </c>
      <c r="I55" s="26" t="s">
        <v>31</v>
      </c>
      <c r="J55" s="27" t="s">
        <v>318</v>
      </c>
    </row>
    <row r="56" spans="1:10" x14ac:dyDescent="0.25">
      <c r="A56" s="13" t="s">
        <v>345</v>
      </c>
      <c r="B56" s="28" t="s">
        <v>18</v>
      </c>
      <c r="C56" s="29" t="s">
        <v>22</v>
      </c>
      <c r="D56" s="24" t="str">
        <f>HYPERLINK("https://agenda.liternet.ro/cronici/efectulrazelorgammaasupracraitelorlunatice.html","Efectul razelor gamma asupra crăițelor lunatice *)")</f>
        <v>Efectul razelor gamma asupra crăițelor lunatice *)</v>
      </c>
      <c r="E56" s="24" t="s">
        <v>519</v>
      </c>
      <c r="F56" s="24" t="s">
        <v>520</v>
      </c>
      <c r="G56" s="24" t="s">
        <v>521</v>
      </c>
      <c r="H56" s="24" t="s">
        <v>449</v>
      </c>
      <c r="I56" s="26" t="s">
        <v>522</v>
      </c>
      <c r="J56" s="27" t="s">
        <v>318</v>
      </c>
    </row>
    <row r="57" spans="1:10" x14ac:dyDescent="0.25">
      <c r="A57" s="13" t="s">
        <v>345</v>
      </c>
      <c r="B57" s="28" t="s">
        <v>18</v>
      </c>
      <c r="C57" s="29" t="s">
        <v>22</v>
      </c>
      <c r="D57" s="24" t="str">
        <f>HYPERLINK("https://agenda.liternet.ro/cronici/noaptealuihelver.html","Noaptea lui Helver *)")</f>
        <v>Noaptea lui Helver *)</v>
      </c>
      <c r="E57" s="24" t="s">
        <v>523</v>
      </c>
      <c r="F57" s="24" t="s">
        <v>524</v>
      </c>
      <c r="G57" s="24" t="s">
        <v>525</v>
      </c>
      <c r="H57" s="24" t="s">
        <v>422</v>
      </c>
      <c r="I57" s="26" t="s">
        <v>264</v>
      </c>
      <c r="J57" s="27" t="s">
        <v>318</v>
      </c>
    </row>
    <row r="58" spans="1:10" x14ac:dyDescent="0.25">
      <c r="A58" s="13" t="s">
        <v>345</v>
      </c>
      <c r="B58" s="28" t="s">
        <v>18</v>
      </c>
      <c r="C58" s="29" t="s">
        <v>24</v>
      </c>
      <c r="D58" s="24" t="s">
        <v>481</v>
      </c>
      <c r="E58" s="24" t="s">
        <v>482</v>
      </c>
      <c r="F58" s="24" t="s">
        <v>322</v>
      </c>
      <c r="G58" s="24" t="s">
        <v>483</v>
      </c>
      <c r="H58" s="24" t="s">
        <v>479</v>
      </c>
      <c r="I58" s="26" t="s">
        <v>484</v>
      </c>
      <c r="J58" s="27" t="s">
        <v>318</v>
      </c>
    </row>
    <row r="59" spans="1:10" x14ac:dyDescent="0.25">
      <c r="A59" s="13" t="s">
        <v>345</v>
      </c>
      <c r="B59" s="28" t="s">
        <v>18</v>
      </c>
      <c r="C59" s="29" t="s">
        <v>17</v>
      </c>
      <c r="D59" s="24" t="s">
        <v>341</v>
      </c>
      <c r="E59" s="24" t="s">
        <v>342</v>
      </c>
      <c r="F59" s="24" t="s">
        <v>343</v>
      </c>
      <c r="G59" s="24" t="s">
        <v>344</v>
      </c>
      <c r="H59" s="24" t="s">
        <v>19</v>
      </c>
      <c r="I59" s="30" t="s">
        <v>20</v>
      </c>
      <c r="J59" s="27" t="s">
        <v>318</v>
      </c>
    </row>
    <row r="60" spans="1:10" hidden="1" outlineLevel="1" x14ac:dyDescent="0.25">
      <c r="A60" s="13" t="s">
        <v>319</v>
      </c>
      <c r="B60" s="28" t="s">
        <v>10</v>
      </c>
      <c r="C60" s="29" t="s">
        <v>13</v>
      </c>
      <c r="D60" s="24" t="str">
        <f>HYPERLINK("https://agenda.liternet.ro/cronici/saltimbanques.html","Les Saltimbanques *)")</f>
        <v>Les Saltimbanques *)</v>
      </c>
      <c r="E60" s="24">
        <v>0</v>
      </c>
      <c r="F60" s="24" t="s">
        <v>328</v>
      </c>
      <c r="G60" s="24" t="s">
        <v>329</v>
      </c>
      <c r="H60" s="25" t="s">
        <v>14</v>
      </c>
      <c r="I60" s="26" t="s">
        <v>12</v>
      </c>
      <c r="J60" s="27" t="s">
        <v>318</v>
      </c>
    </row>
    <row r="61" spans="1:10" hidden="1" outlineLevel="1" x14ac:dyDescent="0.25">
      <c r="A61" s="13" t="s">
        <v>319</v>
      </c>
      <c r="B61" s="28" t="s">
        <v>10</v>
      </c>
      <c r="C61" s="29" t="s">
        <v>11</v>
      </c>
      <c r="D61" s="24" t="str">
        <f>HYPERLINK("https://agenda.liternet.ro/cronici/teatrulimprobabil.html","Teatrul Improbabil - teatru sonor (sezon 3) *)")</f>
        <v>Teatrul Improbabil - teatru sonor (sezon 3) *)</v>
      </c>
      <c r="E61" s="24">
        <v>0</v>
      </c>
      <c r="F61" s="24">
        <v>0</v>
      </c>
      <c r="G61" s="24">
        <v>0</v>
      </c>
      <c r="H61" s="25" t="s">
        <v>15</v>
      </c>
      <c r="I61" s="26" t="s">
        <v>12</v>
      </c>
      <c r="J61" s="27" t="s">
        <v>318</v>
      </c>
    </row>
    <row r="62" spans="1:10" hidden="1" outlineLevel="1" x14ac:dyDescent="0.25">
      <c r="A62" s="13" t="s">
        <v>319</v>
      </c>
      <c r="B62" s="28" t="s">
        <v>10</v>
      </c>
      <c r="C62" s="29" t="s">
        <v>11</v>
      </c>
      <c r="D62" s="24" t="str">
        <f>HYPERLINK("https://agenda.liternet.ro/cronici/albsirosu.html","Alb și Roșu (teatru sonor) *)")</f>
        <v>Alb și Roșu (teatru sonor) *)</v>
      </c>
      <c r="E62" s="24" t="s">
        <v>321</v>
      </c>
      <c r="F62" s="24" t="s">
        <v>330</v>
      </c>
      <c r="G62" s="24" t="s">
        <v>331</v>
      </c>
      <c r="H62" s="25" t="s">
        <v>15</v>
      </c>
      <c r="I62" s="26" t="s">
        <v>12</v>
      </c>
      <c r="J62" s="27" t="s">
        <v>318</v>
      </c>
    </row>
    <row r="63" spans="1:10" hidden="1" outlineLevel="1" x14ac:dyDescent="0.25">
      <c r="A63" s="13" t="s">
        <v>319</v>
      </c>
      <c r="B63" s="28" t="s">
        <v>10</v>
      </c>
      <c r="C63" s="29" t="s">
        <v>11</v>
      </c>
      <c r="D63" s="24" t="s">
        <v>332</v>
      </c>
      <c r="E63" s="24" t="s">
        <v>333</v>
      </c>
      <c r="F63" s="24" t="s">
        <v>334</v>
      </c>
      <c r="G63" s="24" t="s">
        <v>335</v>
      </c>
      <c r="H63" s="25" t="s">
        <v>15</v>
      </c>
      <c r="I63" s="26" t="s">
        <v>12</v>
      </c>
      <c r="J63" s="27" t="s">
        <v>318</v>
      </c>
    </row>
    <row r="64" spans="1:10" hidden="1" outlineLevel="1" x14ac:dyDescent="0.25">
      <c r="A64" s="13" t="s">
        <v>547</v>
      </c>
      <c r="B64" s="28" t="s">
        <v>39</v>
      </c>
      <c r="C64" s="29" t="s">
        <v>34</v>
      </c>
      <c r="D64" s="24" t="s">
        <v>562</v>
      </c>
      <c r="E64" s="24" t="s">
        <v>563</v>
      </c>
      <c r="F64" s="24" t="s">
        <v>564</v>
      </c>
      <c r="G64" s="24" t="s">
        <v>565</v>
      </c>
      <c r="H64" s="24" t="s">
        <v>510</v>
      </c>
      <c r="I64" s="26" t="s">
        <v>511</v>
      </c>
      <c r="J64" s="27" t="s">
        <v>318</v>
      </c>
    </row>
    <row r="65" spans="1:10" hidden="1" outlineLevel="1" x14ac:dyDescent="0.25">
      <c r="A65" s="13" t="s">
        <v>547</v>
      </c>
      <c r="B65" s="28" t="s">
        <v>39</v>
      </c>
      <c r="C65" s="29" t="s">
        <v>22</v>
      </c>
      <c r="D65" s="24" t="str">
        <f>HYPERLINK("https://agenda.liternet.ro/cronici/dalecarnavaluluidabija.html","D-ale carnavalului *)")</f>
        <v>D-ale carnavalului *)</v>
      </c>
      <c r="E65" s="24" t="s">
        <v>544</v>
      </c>
      <c r="F65" s="24" t="s">
        <v>405</v>
      </c>
      <c r="G65" s="24" t="s">
        <v>545</v>
      </c>
      <c r="H65" s="24" t="s">
        <v>449</v>
      </c>
      <c r="I65" s="26" t="s">
        <v>546</v>
      </c>
      <c r="J65" s="27" t="s">
        <v>318</v>
      </c>
    </row>
    <row r="66" spans="1:10" hidden="1" outlineLevel="1" x14ac:dyDescent="0.25">
      <c r="A66" s="13" t="s">
        <v>547</v>
      </c>
      <c r="B66" s="28" t="s">
        <v>39</v>
      </c>
      <c r="C66" s="29" t="s">
        <v>22</v>
      </c>
      <c r="D66" s="24" t="str">
        <f>HYPERLINK("https://agenda.liternet.ro/cronici/komorebi.html","Komorebi. Lumina care se filtrează printre copaci *)")</f>
        <v>Komorebi. Lumina care se filtrează printre copaci *)</v>
      </c>
      <c r="E66" s="24" t="s">
        <v>548</v>
      </c>
      <c r="F66" s="24" t="s">
        <v>549</v>
      </c>
      <c r="G66" s="24" t="s">
        <v>550</v>
      </c>
      <c r="H66" s="24" t="s">
        <v>437</v>
      </c>
      <c r="I66" s="26" t="s">
        <v>423</v>
      </c>
      <c r="J66" s="27" t="s">
        <v>318</v>
      </c>
    </row>
    <row r="67" spans="1:10" hidden="1" outlineLevel="1" x14ac:dyDescent="0.25">
      <c r="A67" s="13" t="s">
        <v>547</v>
      </c>
      <c r="B67" s="28" t="s">
        <v>39</v>
      </c>
      <c r="C67" s="29" t="s">
        <v>22</v>
      </c>
      <c r="D67" s="24" t="s">
        <v>606</v>
      </c>
      <c r="E67" s="24" t="s">
        <v>607</v>
      </c>
      <c r="F67" s="24" t="s">
        <v>608</v>
      </c>
      <c r="G67" s="24" t="s">
        <v>609</v>
      </c>
      <c r="H67" s="24" t="s">
        <v>118</v>
      </c>
      <c r="I67" s="26" t="s">
        <v>119</v>
      </c>
      <c r="J67" s="27" t="s">
        <v>318</v>
      </c>
    </row>
    <row r="68" spans="1:10" hidden="1" outlineLevel="1" x14ac:dyDescent="0.25">
      <c r="A68" s="13" t="s">
        <v>547</v>
      </c>
      <c r="B68" s="28" t="s">
        <v>39</v>
      </c>
      <c r="C68" s="29" t="s">
        <v>22</v>
      </c>
      <c r="D68" s="24" t="s">
        <v>389</v>
      </c>
      <c r="E68" s="24" t="s">
        <v>390</v>
      </c>
      <c r="F68" s="24" t="s">
        <v>391</v>
      </c>
      <c r="G68" s="24" t="s">
        <v>392</v>
      </c>
      <c r="H68" s="24" t="s">
        <v>386</v>
      </c>
      <c r="I68" s="26" t="s">
        <v>264</v>
      </c>
      <c r="J68" s="27" t="s">
        <v>318</v>
      </c>
    </row>
    <row r="69" spans="1:10" hidden="1" outlineLevel="1" x14ac:dyDescent="0.25">
      <c r="A69" s="13" t="s">
        <v>547</v>
      </c>
      <c r="B69" s="28" t="s">
        <v>39</v>
      </c>
      <c r="C69" s="29" t="s">
        <v>22</v>
      </c>
      <c r="D69" s="24" t="str">
        <f>HYPERLINK("https://agenda.liternet.ro/cronici/ceasornicariataus.html","Ceasornicăria Taus *)")</f>
        <v>Ceasornicăria Taus *)</v>
      </c>
      <c r="E69" s="24" t="s">
        <v>623</v>
      </c>
      <c r="F69" s="24" t="s">
        <v>624</v>
      </c>
      <c r="G69" s="24" t="s">
        <v>625</v>
      </c>
      <c r="H69" s="24" t="s">
        <v>469</v>
      </c>
      <c r="I69" s="26" t="s">
        <v>474</v>
      </c>
      <c r="J69" s="27" t="s">
        <v>318</v>
      </c>
    </row>
    <row r="70" spans="1:10" hidden="1" outlineLevel="1" x14ac:dyDescent="0.25">
      <c r="A70" s="13" t="s">
        <v>547</v>
      </c>
      <c r="B70" s="28" t="s">
        <v>39</v>
      </c>
      <c r="C70" s="29" t="s">
        <v>24</v>
      </c>
      <c r="D70" s="24" t="s">
        <v>628</v>
      </c>
      <c r="E70" s="24" t="s">
        <v>629</v>
      </c>
      <c r="F70" s="24">
        <v>0</v>
      </c>
      <c r="G70" s="24" t="s">
        <v>630</v>
      </c>
      <c r="H70" s="24" t="s">
        <v>479</v>
      </c>
      <c r="I70" s="26" t="s">
        <v>480</v>
      </c>
      <c r="J70" s="27" t="s">
        <v>318</v>
      </c>
    </row>
    <row r="71" spans="1:10" hidden="1" outlineLevel="1" x14ac:dyDescent="0.25">
      <c r="A71" s="13" t="s">
        <v>539</v>
      </c>
      <c r="B71" s="28" t="s">
        <v>38</v>
      </c>
      <c r="C71" s="29" t="s">
        <v>35</v>
      </c>
      <c r="D71" s="24" t="s">
        <v>566</v>
      </c>
      <c r="E71" s="24" t="s">
        <v>567</v>
      </c>
      <c r="F71" s="24" t="s">
        <v>567</v>
      </c>
      <c r="G71" s="24" t="s">
        <v>568</v>
      </c>
      <c r="H71" s="24" t="s">
        <v>510</v>
      </c>
      <c r="I71" s="26" t="s">
        <v>511</v>
      </c>
      <c r="J71" s="27" t="s">
        <v>318</v>
      </c>
    </row>
    <row r="72" spans="1:10" hidden="1" outlineLevel="1" x14ac:dyDescent="0.25">
      <c r="A72" s="13" t="s">
        <v>539</v>
      </c>
      <c r="B72" s="28" t="s">
        <v>38</v>
      </c>
      <c r="C72" s="29" t="s">
        <v>22</v>
      </c>
      <c r="D72" s="24" t="str">
        <f>HYPERLINK("https://agenda.liternet.ro/cronici/afostodatainromania.html","A fost odată în România *)")</f>
        <v>A fost odată în România *)</v>
      </c>
      <c r="E72" s="24" t="s">
        <v>317</v>
      </c>
      <c r="F72" s="24" t="s">
        <v>317</v>
      </c>
      <c r="G72" s="24" t="s">
        <v>536</v>
      </c>
      <c r="H72" s="24" t="s">
        <v>441</v>
      </c>
      <c r="I72" s="26" t="s">
        <v>537</v>
      </c>
      <c r="J72" s="27" t="s">
        <v>538</v>
      </c>
    </row>
    <row r="73" spans="1:10" hidden="1" outlineLevel="1" x14ac:dyDescent="0.25">
      <c r="A73" s="13" t="s">
        <v>539</v>
      </c>
      <c r="B73" s="28" t="s">
        <v>38</v>
      </c>
      <c r="C73" s="29" t="s">
        <v>22</v>
      </c>
      <c r="D73" s="24" t="s">
        <v>540</v>
      </c>
      <c r="E73" s="24" t="s">
        <v>541</v>
      </c>
      <c r="F73" s="24" t="s">
        <v>542</v>
      </c>
      <c r="G73" s="24" t="s">
        <v>543</v>
      </c>
      <c r="H73" s="24" t="s">
        <v>437</v>
      </c>
      <c r="I73" s="26" t="s">
        <v>423</v>
      </c>
      <c r="J73" s="27" t="s">
        <v>318</v>
      </c>
    </row>
    <row r="74" spans="1:10" hidden="1" outlineLevel="1" x14ac:dyDescent="0.25">
      <c r="A74" s="13" t="s">
        <v>539</v>
      </c>
      <c r="B74" s="28" t="s">
        <v>38</v>
      </c>
      <c r="C74" s="29" t="s">
        <v>22</v>
      </c>
      <c r="D74" s="24" t="s">
        <v>558</v>
      </c>
      <c r="E74" s="24" t="s">
        <v>559</v>
      </c>
      <c r="F74" s="24" t="s">
        <v>560</v>
      </c>
      <c r="G74" s="24" t="s">
        <v>561</v>
      </c>
      <c r="H74" s="24" t="s">
        <v>415</v>
      </c>
      <c r="I74" s="26" t="s">
        <v>557</v>
      </c>
      <c r="J74" s="27" t="s">
        <v>318</v>
      </c>
    </row>
    <row r="75" spans="1:10" hidden="1" outlineLevel="1" x14ac:dyDescent="0.25">
      <c r="A75" s="13" t="s">
        <v>539</v>
      </c>
      <c r="B75" s="28" t="s">
        <v>38</v>
      </c>
      <c r="C75" s="29" t="s">
        <v>22</v>
      </c>
      <c r="D75" s="24" t="s">
        <v>576</v>
      </c>
      <c r="E75" s="24" t="s">
        <v>577</v>
      </c>
      <c r="F75" s="24" t="s">
        <v>578</v>
      </c>
      <c r="G75" s="24" t="s">
        <v>579</v>
      </c>
      <c r="H75" s="24" t="s">
        <v>362</v>
      </c>
      <c r="I75" s="26" t="s">
        <v>31</v>
      </c>
      <c r="J75" s="27" t="s">
        <v>318</v>
      </c>
    </row>
    <row r="76" spans="1:10" hidden="1" outlineLevel="1" x14ac:dyDescent="0.25">
      <c r="A76" s="13" t="s">
        <v>539</v>
      </c>
      <c r="B76" s="28" t="s">
        <v>38</v>
      </c>
      <c r="C76" s="29" t="s">
        <v>22</v>
      </c>
      <c r="D76" s="24" t="str">
        <f>HYPERLINK("https://agenda.liternet.ro/cronici/decaloguldupahess.html","Decalogul după Hess *)")</f>
        <v>Decalogul după Hess *)</v>
      </c>
      <c r="E76" s="24" t="s">
        <v>603</v>
      </c>
      <c r="F76" s="24" t="s">
        <v>604</v>
      </c>
      <c r="G76" s="24" t="s">
        <v>605</v>
      </c>
      <c r="H76" s="24" t="s">
        <v>118</v>
      </c>
      <c r="I76" s="26" t="s">
        <v>119</v>
      </c>
      <c r="J76" s="27" t="s">
        <v>326</v>
      </c>
    </row>
    <row r="77" spans="1:10" hidden="1" outlineLevel="1" x14ac:dyDescent="0.25">
      <c r="A77" s="13" t="s">
        <v>539</v>
      </c>
      <c r="B77" s="28" t="s">
        <v>38</v>
      </c>
      <c r="C77" s="29" t="s">
        <v>22</v>
      </c>
      <c r="D77" s="24" t="str">
        <f>HYPERLINK("https://agenda.liternet.ro/cronici/sicerulvafialb.html","Și cerul va fi alb *)")</f>
        <v>Și cerul va fi alb *)</v>
      </c>
      <c r="E77" s="24" t="s">
        <v>614</v>
      </c>
      <c r="F77" s="24" t="s">
        <v>615</v>
      </c>
      <c r="G77" s="24" t="s">
        <v>616</v>
      </c>
      <c r="H77" s="24" t="s">
        <v>617</v>
      </c>
      <c r="I77" s="26" t="s">
        <v>264</v>
      </c>
      <c r="J77" s="27" t="s">
        <v>318</v>
      </c>
    </row>
    <row r="78" spans="1:10" hidden="1" outlineLevel="1" x14ac:dyDescent="0.25">
      <c r="A78" s="13" t="s">
        <v>539</v>
      </c>
      <c r="B78" s="28" t="s">
        <v>38</v>
      </c>
      <c r="C78" s="29" t="s">
        <v>22</v>
      </c>
      <c r="D78" s="24" t="str">
        <f>HYPERLINK("https://agenda.liternet.ro/cronici/amavutolivada.html","Am avut o Livadă *)")</f>
        <v>Am avut o Livadă *)</v>
      </c>
      <c r="E78" s="24" t="s">
        <v>626</v>
      </c>
      <c r="F78" s="24" t="s">
        <v>560</v>
      </c>
      <c r="G78" s="24" t="s">
        <v>627</v>
      </c>
      <c r="H78" s="24" t="s">
        <v>469</v>
      </c>
      <c r="I78" s="26" t="s">
        <v>474</v>
      </c>
      <c r="J78" s="27" t="s">
        <v>318</v>
      </c>
    </row>
    <row r="79" spans="1:10" hidden="1" outlineLevel="1" x14ac:dyDescent="0.25">
      <c r="A79" s="13" t="s">
        <v>539</v>
      </c>
      <c r="B79" s="28" t="s">
        <v>38</v>
      </c>
      <c r="C79" s="29" t="s">
        <v>24</v>
      </c>
      <c r="D79" s="24" t="str">
        <f>HYPERLINK("https://agenda.liternet.ro/cronici/pestiidorm.html","Peștii dorm? *)")</f>
        <v>Peștii dorm? *)</v>
      </c>
      <c r="E79" s="24" t="s">
        <v>554</v>
      </c>
      <c r="F79" s="24" t="s">
        <v>555</v>
      </c>
      <c r="G79" s="24" t="s">
        <v>556</v>
      </c>
      <c r="H79" s="24" t="s">
        <v>415</v>
      </c>
      <c r="I79" s="26" t="s">
        <v>557</v>
      </c>
      <c r="J79" s="27" t="s">
        <v>318</v>
      </c>
    </row>
    <row r="80" spans="1:10" hidden="1" outlineLevel="1" x14ac:dyDescent="0.25">
      <c r="A80" s="13" t="s">
        <v>539</v>
      </c>
      <c r="B80" s="28" t="s">
        <v>38</v>
      </c>
      <c r="C80" s="29" t="s">
        <v>24</v>
      </c>
      <c r="D80" s="24" t="str">
        <f>HYPERLINK("https://agenda.liternet.ro/cronici/contracte.html","Contracte *)")</f>
        <v>Contracte *)</v>
      </c>
      <c r="E80" s="24" t="s">
        <v>353</v>
      </c>
      <c r="F80" s="24" t="s">
        <v>452</v>
      </c>
      <c r="G80" s="24" t="s">
        <v>593</v>
      </c>
      <c r="H80" s="24" t="s">
        <v>386</v>
      </c>
      <c r="I80" s="26" t="s">
        <v>264</v>
      </c>
      <c r="J80" s="27" t="s">
        <v>318</v>
      </c>
    </row>
    <row r="81" spans="1:10" hidden="1" outlineLevel="1" x14ac:dyDescent="0.25">
      <c r="A81" s="13" t="s">
        <v>539</v>
      </c>
      <c r="B81" s="28" t="s">
        <v>38</v>
      </c>
      <c r="C81" s="29" t="s">
        <v>24</v>
      </c>
      <c r="D81" s="24" t="str">
        <f>HYPERLINK("https://agenda.liternet.ro/cronici/constelatii.html","Constelații *)")</f>
        <v>Constelații *)</v>
      </c>
      <c r="E81" s="24" t="s">
        <v>370</v>
      </c>
      <c r="F81" s="24" t="s">
        <v>334</v>
      </c>
      <c r="G81" s="24" t="s">
        <v>613</v>
      </c>
      <c r="H81" s="24" t="s">
        <v>355</v>
      </c>
      <c r="I81" s="26" t="s">
        <v>119</v>
      </c>
      <c r="J81" s="27" t="s">
        <v>326</v>
      </c>
    </row>
    <row r="82" spans="1:10" hidden="1" outlineLevel="1" x14ac:dyDescent="0.25">
      <c r="A82" s="13" t="s">
        <v>539</v>
      </c>
      <c r="B82" s="28" t="s">
        <v>38</v>
      </c>
      <c r="C82" s="29" t="s">
        <v>24</v>
      </c>
      <c r="D82" s="24" t="str">
        <f>HYPERLINK("https://agenda.liternet.ro/cronici/pejumatatecantec.html","Pe jumătate cântec *)")</f>
        <v>Pe jumătate cântec *)</v>
      </c>
      <c r="E82" s="24" t="s">
        <v>631</v>
      </c>
      <c r="F82" s="24" t="s">
        <v>631</v>
      </c>
      <c r="G82" s="24" t="s">
        <v>632</v>
      </c>
      <c r="H82" s="24" t="s">
        <v>479</v>
      </c>
      <c r="I82" s="26" t="s">
        <v>480</v>
      </c>
      <c r="J82" s="27" t="s">
        <v>318</v>
      </c>
    </row>
    <row r="83" spans="1:10" hidden="1" outlineLevel="1" x14ac:dyDescent="0.25">
      <c r="A83" s="13" t="s">
        <v>535</v>
      </c>
      <c r="B83" s="28" t="s">
        <v>37</v>
      </c>
      <c r="C83" s="29" t="s">
        <v>35</v>
      </c>
      <c r="D83" s="24" t="s">
        <v>569</v>
      </c>
      <c r="E83" s="24" t="s">
        <v>570</v>
      </c>
      <c r="F83" s="24" t="s">
        <v>571</v>
      </c>
      <c r="G83" s="24" t="s">
        <v>572</v>
      </c>
      <c r="H83" s="24" t="s">
        <v>510</v>
      </c>
      <c r="I83" s="26" t="s">
        <v>511</v>
      </c>
      <c r="J83" s="27" t="s">
        <v>318</v>
      </c>
    </row>
    <row r="84" spans="1:10" hidden="1" outlineLevel="1" x14ac:dyDescent="0.25">
      <c r="A84" s="13" t="s">
        <v>535</v>
      </c>
      <c r="B84" s="28" t="s">
        <v>37</v>
      </c>
      <c r="C84" s="29" t="s">
        <v>28</v>
      </c>
      <c r="D84" s="24" t="s">
        <v>428</v>
      </c>
      <c r="E84" s="24">
        <v>0</v>
      </c>
      <c r="F84" s="24" t="s">
        <v>429</v>
      </c>
      <c r="G84" s="24" t="s">
        <v>430</v>
      </c>
      <c r="H84" s="24" t="s">
        <v>431</v>
      </c>
      <c r="I84" s="26" t="s">
        <v>432</v>
      </c>
      <c r="J84" s="27" t="s">
        <v>318</v>
      </c>
    </row>
    <row r="85" spans="1:10" hidden="1" outlineLevel="1" x14ac:dyDescent="0.25">
      <c r="A85" s="13" t="s">
        <v>535</v>
      </c>
      <c r="B85" s="28" t="s">
        <v>37</v>
      </c>
      <c r="C85" s="29" t="s">
        <v>28</v>
      </c>
      <c r="D85" s="24" t="s">
        <v>600</v>
      </c>
      <c r="E85" s="24" t="s">
        <v>601</v>
      </c>
      <c r="F85" s="24" t="s">
        <v>602</v>
      </c>
      <c r="G85" s="24" t="s">
        <v>602</v>
      </c>
      <c r="H85" s="24" t="s">
        <v>118</v>
      </c>
      <c r="I85" s="26" t="s">
        <v>264</v>
      </c>
      <c r="J85" s="27" t="s">
        <v>318</v>
      </c>
    </row>
    <row r="86" spans="1:10" hidden="1" outlineLevel="1" x14ac:dyDescent="0.25">
      <c r="A86" s="13" t="s">
        <v>535</v>
      </c>
      <c r="B86" s="28" t="s">
        <v>37</v>
      </c>
      <c r="C86" s="29" t="s">
        <v>22</v>
      </c>
      <c r="D86" s="24" t="str">
        <f>HYPERLINK("https://agenda.liternet.ro/cronici/yousaytomato.html","You Say Tomato *)")</f>
        <v>You Say Tomato *)</v>
      </c>
      <c r="E86" s="24" t="s">
        <v>532</v>
      </c>
      <c r="F86" s="24" t="s">
        <v>533</v>
      </c>
      <c r="G86" s="24" t="s">
        <v>534</v>
      </c>
      <c r="H86" s="24" t="s">
        <v>437</v>
      </c>
      <c r="I86" s="26" t="s">
        <v>423</v>
      </c>
      <c r="J86" s="27" t="s">
        <v>318</v>
      </c>
    </row>
    <row r="87" spans="1:10" hidden="1" outlineLevel="1" x14ac:dyDescent="0.25">
      <c r="A87" s="13" t="s">
        <v>535</v>
      </c>
      <c r="B87" s="28" t="s">
        <v>37</v>
      </c>
      <c r="C87" s="29" t="s">
        <v>22</v>
      </c>
      <c r="D87" s="24" t="str">
        <f>HYPERLINK("https://agenda.liternet.ro/cronici/balena.html","Balena *)")</f>
        <v>Balena *)</v>
      </c>
      <c r="E87" s="24" t="s">
        <v>551</v>
      </c>
      <c r="F87" s="24" t="s">
        <v>552</v>
      </c>
      <c r="G87" s="24" t="s">
        <v>553</v>
      </c>
      <c r="H87" s="24" t="s">
        <v>415</v>
      </c>
      <c r="I87" s="26" t="s">
        <v>416</v>
      </c>
      <c r="J87" s="27" t="s">
        <v>318</v>
      </c>
    </row>
    <row r="88" spans="1:10" hidden="1" outlineLevel="1" x14ac:dyDescent="0.25">
      <c r="A88" s="13" t="s">
        <v>535</v>
      </c>
      <c r="B88" s="28" t="s">
        <v>37</v>
      </c>
      <c r="C88" s="29" t="s">
        <v>22</v>
      </c>
      <c r="D88" s="24" t="str">
        <f>HYPERLINK("https://agenda.liternet.ro/cronici/novecentosimion.html","Novecento *)")</f>
        <v>Novecento *)</v>
      </c>
      <c r="E88" s="24" t="s">
        <v>573</v>
      </c>
      <c r="F88" s="24" t="s">
        <v>574</v>
      </c>
      <c r="G88" s="24" t="s">
        <v>575</v>
      </c>
      <c r="H88" s="24" t="s">
        <v>362</v>
      </c>
      <c r="I88" s="26" t="s">
        <v>31</v>
      </c>
      <c r="J88" s="27" t="s">
        <v>318</v>
      </c>
    </row>
    <row r="89" spans="1:10" hidden="1" outlineLevel="1" x14ac:dyDescent="0.25">
      <c r="A89" s="13" t="s">
        <v>535</v>
      </c>
      <c r="B89" s="28" t="s">
        <v>37</v>
      </c>
      <c r="C89" s="29" t="s">
        <v>22</v>
      </c>
      <c r="D89" s="24" t="str">
        <f>HYPERLINK("https://agenda.liternet.ro/cronici/durerifantoma.html","Dureri fantomă *)")</f>
        <v>Dureri fantomă *)</v>
      </c>
      <c r="E89" s="24" t="s">
        <v>597</v>
      </c>
      <c r="F89" s="24" t="s">
        <v>598</v>
      </c>
      <c r="G89" s="24" t="s">
        <v>599</v>
      </c>
      <c r="H89" s="24" t="s">
        <v>118</v>
      </c>
      <c r="I89" s="26" t="s">
        <v>119</v>
      </c>
      <c r="J89" s="27" t="s">
        <v>326</v>
      </c>
    </row>
    <row r="90" spans="1:10" hidden="1" outlineLevel="1" x14ac:dyDescent="0.25">
      <c r="A90" s="13" t="s">
        <v>535</v>
      </c>
      <c r="B90" s="28" t="s">
        <v>37</v>
      </c>
      <c r="C90" s="29" t="s">
        <v>22</v>
      </c>
      <c r="D90" s="24" t="str">
        <f>HYPERLINK("https://agenda.liternet.ro/cronici/pterodactili.html","Pterodactili *)")</f>
        <v>Pterodactili *)</v>
      </c>
      <c r="E90" s="24" t="s">
        <v>618</v>
      </c>
      <c r="F90" s="24" t="s">
        <v>334</v>
      </c>
      <c r="G90" s="24" t="s">
        <v>619</v>
      </c>
      <c r="H90" s="24" t="s">
        <v>407</v>
      </c>
      <c r="I90" s="26" t="s">
        <v>408</v>
      </c>
      <c r="J90" s="27" t="s">
        <v>318</v>
      </c>
    </row>
    <row r="91" spans="1:10" hidden="1" outlineLevel="1" x14ac:dyDescent="0.25">
      <c r="A91" s="13" t="s">
        <v>535</v>
      </c>
      <c r="B91" s="28" t="s">
        <v>37</v>
      </c>
      <c r="C91" s="29" t="s">
        <v>24</v>
      </c>
      <c r="D91" s="24" t="str">
        <f>HYPERLINK("https://agenda.liternet.ro/cronici/eusuntluli.html","Eu sunt Luli *)")</f>
        <v>Eu sunt Luli *)</v>
      </c>
      <c r="E91" s="24" t="s">
        <v>631</v>
      </c>
      <c r="F91" s="24" t="s">
        <v>631</v>
      </c>
      <c r="G91" s="24" t="s">
        <v>633</v>
      </c>
      <c r="H91" s="24" t="s">
        <v>479</v>
      </c>
      <c r="I91" s="26" t="s">
        <v>480</v>
      </c>
      <c r="J91" s="27" t="s">
        <v>318</v>
      </c>
    </row>
    <row r="92" spans="1:10" hidden="1" outlineLevel="1" x14ac:dyDescent="0.25">
      <c r="A92" s="13" t="s">
        <v>535</v>
      </c>
      <c r="B92" s="28" t="s">
        <v>37</v>
      </c>
      <c r="C92" s="29" t="s">
        <v>17</v>
      </c>
      <c r="D92" s="24" t="s">
        <v>580</v>
      </c>
      <c r="E92" s="24" t="s">
        <v>581</v>
      </c>
      <c r="F92" s="24" t="s">
        <v>582</v>
      </c>
      <c r="G92" s="24" t="s">
        <v>583</v>
      </c>
      <c r="H92" s="24" t="s">
        <v>263</v>
      </c>
      <c r="I92" s="26" t="s">
        <v>339</v>
      </c>
      <c r="J92" s="27" t="s">
        <v>318</v>
      </c>
    </row>
    <row r="93" spans="1:10" hidden="1" outlineLevel="1" x14ac:dyDescent="0.25">
      <c r="A93" s="13" t="s">
        <v>622</v>
      </c>
      <c r="B93" s="28" t="s">
        <v>41</v>
      </c>
      <c r="C93" s="29" t="s">
        <v>22</v>
      </c>
      <c r="D93" s="24" t="str">
        <f>HYPERLINK("https://agenda.liternet.ro/cronici/sfsuperfragil.html","SF (Super fragil) *)")</f>
        <v>SF (Super fragil) *)</v>
      </c>
      <c r="E93" s="24" t="s">
        <v>620</v>
      </c>
      <c r="F93" s="24" t="s">
        <v>620</v>
      </c>
      <c r="G93" s="24" t="s">
        <v>621</v>
      </c>
      <c r="H93" s="24" t="s">
        <v>407</v>
      </c>
      <c r="I93" s="26" t="s">
        <v>264</v>
      </c>
      <c r="J93" s="27" t="s">
        <v>318</v>
      </c>
    </row>
    <row r="94" spans="1:10" hidden="1" outlineLevel="1" x14ac:dyDescent="0.25">
      <c r="A94" s="13" t="s">
        <v>592</v>
      </c>
      <c r="B94" s="28" t="s">
        <v>40</v>
      </c>
      <c r="C94" s="29" t="s">
        <v>22</v>
      </c>
      <c r="D94" s="24" t="str">
        <f>HYPERLINK("https://agenda.liternet.ro/cronici/casatoriagrosu.html","Căsătoria *)")</f>
        <v>Căsătoria *)</v>
      </c>
      <c r="E94" s="24" t="s">
        <v>584</v>
      </c>
      <c r="F94" s="24" t="s">
        <v>585</v>
      </c>
      <c r="G94" s="24" t="s">
        <v>586</v>
      </c>
      <c r="H94" s="24" t="s">
        <v>386</v>
      </c>
      <c r="I94" s="26" t="s">
        <v>587</v>
      </c>
      <c r="J94" s="27" t="s">
        <v>318</v>
      </c>
    </row>
    <row r="95" spans="1:10" hidden="1" outlineLevel="1" x14ac:dyDescent="0.25">
      <c r="A95" s="13" t="s">
        <v>528</v>
      </c>
      <c r="B95" s="28" t="s">
        <v>36</v>
      </c>
      <c r="C95" s="29" t="s">
        <v>22</v>
      </c>
      <c r="D95" s="24" t="str">
        <f>HYPERLINK("https://agenda.liternet.ro/cronici/biloxibluesrusu.html","Biloxi Blues *)")</f>
        <v>Biloxi Blues *)</v>
      </c>
      <c r="E95" s="24" t="s">
        <v>381</v>
      </c>
      <c r="F95" s="24" t="s">
        <v>526</v>
      </c>
      <c r="G95" s="24" t="s">
        <v>527</v>
      </c>
      <c r="H95" s="24" t="s">
        <v>437</v>
      </c>
      <c r="I95" s="26" t="s">
        <v>423</v>
      </c>
      <c r="J95" s="27" t="s">
        <v>318</v>
      </c>
    </row>
    <row r="96" spans="1:10" hidden="1" outlineLevel="1" x14ac:dyDescent="0.25">
      <c r="A96" s="13" t="s">
        <v>528</v>
      </c>
      <c r="B96" s="28" t="s">
        <v>36</v>
      </c>
      <c r="C96" s="29" t="s">
        <v>22</v>
      </c>
      <c r="D96" s="24" t="str">
        <f>HYPERLINK("https://agenda.liternet.ro/cronici/craiidecurteaveche.html","Craii de Curtea-Veche *)")</f>
        <v>Craii de Curtea-Veche *)</v>
      </c>
      <c r="E96" s="24" t="s">
        <v>529</v>
      </c>
      <c r="F96" s="24" t="s">
        <v>530</v>
      </c>
      <c r="G96" s="24" t="s">
        <v>531</v>
      </c>
      <c r="H96" s="24" t="s">
        <v>441</v>
      </c>
      <c r="I96" s="26" t="s">
        <v>423</v>
      </c>
      <c r="J96" s="27" t="s">
        <v>318</v>
      </c>
    </row>
    <row r="97" spans="1:10" hidden="1" outlineLevel="1" x14ac:dyDescent="0.25">
      <c r="A97" s="13" t="s">
        <v>528</v>
      </c>
      <c r="B97" s="28" t="s">
        <v>36</v>
      </c>
      <c r="C97" s="29" t="s">
        <v>22</v>
      </c>
      <c r="D97" s="24" t="str">
        <f>HYPERLINK("https://agenda.liternet.ro/cronici/casatoriagrosu.html","Căsătoria *)")</f>
        <v>Căsătoria *)</v>
      </c>
      <c r="E97" s="24" t="s">
        <v>584</v>
      </c>
      <c r="F97" s="24" t="s">
        <v>585</v>
      </c>
      <c r="G97" s="24" t="s">
        <v>586</v>
      </c>
      <c r="H97" s="24" t="s">
        <v>386</v>
      </c>
      <c r="I97" s="26" t="s">
        <v>587</v>
      </c>
      <c r="J97" s="27" t="s">
        <v>318</v>
      </c>
    </row>
    <row r="98" spans="1:10" hidden="1" outlineLevel="1" x14ac:dyDescent="0.25">
      <c r="A98" s="13" t="s">
        <v>528</v>
      </c>
      <c r="B98" s="28" t="s">
        <v>36</v>
      </c>
      <c r="C98" s="29" t="s">
        <v>22</v>
      </c>
      <c r="D98" s="24" t="str">
        <f>HYPERLINK("https://agenda.liternet.ro/cronici/picassovseinstein.html","Picasso vs. Einstein *)")</f>
        <v>Picasso vs. Einstein *)</v>
      </c>
      <c r="E98" s="24" t="s">
        <v>588</v>
      </c>
      <c r="F98" s="24" t="s">
        <v>589</v>
      </c>
      <c r="G98" s="24" t="s">
        <v>590</v>
      </c>
      <c r="H98" s="24" t="s">
        <v>591</v>
      </c>
      <c r="I98" s="26" t="s">
        <v>387</v>
      </c>
      <c r="J98" s="27" t="s">
        <v>318</v>
      </c>
    </row>
    <row r="99" spans="1:10" hidden="1" outlineLevel="1" x14ac:dyDescent="0.25">
      <c r="A99" s="13" t="s">
        <v>528</v>
      </c>
      <c r="B99" s="28" t="s">
        <v>36</v>
      </c>
      <c r="C99" s="29" t="s">
        <v>22</v>
      </c>
      <c r="D99" s="24" t="s">
        <v>594</v>
      </c>
      <c r="E99" s="24" t="s">
        <v>595</v>
      </c>
      <c r="F99" s="24" t="s">
        <v>596</v>
      </c>
      <c r="G99" s="24" t="s">
        <v>595</v>
      </c>
      <c r="H99" s="24" t="s">
        <v>118</v>
      </c>
      <c r="I99" s="26" t="s">
        <v>119</v>
      </c>
      <c r="J99" s="27" t="s">
        <v>318</v>
      </c>
    </row>
    <row r="100" spans="1:10" hidden="1" outlineLevel="1" x14ac:dyDescent="0.25">
      <c r="A100" s="13" t="s">
        <v>528</v>
      </c>
      <c r="B100" s="28" t="s">
        <v>36</v>
      </c>
      <c r="C100" s="29" t="s">
        <v>17</v>
      </c>
      <c r="D100" s="24" t="str">
        <f>HYPERLINK("https://agenda.liternet.ro/cronici/saramara.html","Sara/Mara - Un fel de comedie cu vlogeri *)")</f>
        <v>Sara/Mara - Un fel de comedie cu vlogeri *)</v>
      </c>
      <c r="E100" s="24" t="s">
        <v>336</v>
      </c>
      <c r="F100" s="24" t="s">
        <v>337</v>
      </c>
      <c r="G100" s="24" t="s">
        <v>338</v>
      </c>
      <c r="H100" s="24" t="s">
        <v>263</v>
      </c>
      <c r="I100" s="26" t="s">
        <v>339</v>
      </c>
      <c r="J100" s="27" t="s">
        <v>318</v>
      </c>
    </row>
    <row r="101" spans="1:10" hidden="1" outlineLevel="1" x14ac:dyDescent="0.25">
      <c r="A101" s="13" t="s">
        <v>528</v>
      </c>
      <c r="B101" s="28" t="s">
        <v>36</v>
      </c>
      <c r="C101" s="29" t="s">
        <v>17</v>
      </c>
      <c r="D101" s="24" t="s">
        <v>610</v>
      </c>
      <c r="E101" s="24" t="s">
        <v>544</v>
      </c>
      <c r="F101" s="24" t="s">
        <v>611</v>
      </c>
      <c r="G101" s="24" t="s">
        <v>612</v>
      </c>
      <c r="H101" s="24" t="s">
        <v>19</v>
      </c>
      <c r="I101" s="30" t="s">
        <v>20</v>
      </c>
      <c r="J101" s="27" t="s">
        <v>318</v>
      </c>
    </row>
    <row r="102" spans="1:10" hidden="1" outlineLevel="1" x14ac:dyDescent="0.25">
      <c r="A102" s="13" t="s">
        <v>640</v>
      </c>
      <c r="B102" s="28" t="s">
        <v>43</v>
      </c>
      <c r="C102" s="29" t="s">
        <v>34</v>
      </c>
      <c r="D102" s="24" t="s">
        <v>641</v>
      </c>
      <c r="E102" s="24" t="s">
        <v>642</v>
      </c>
      <c r="F102" s="24" t="s">
        <v>643</v>
      </c>
      <c r="G102" s="24" t="s">
        <v>644</v>
      </c>
      <c r="H102" s="24" t="s">
        <v>510</v>
      </c>
      <c r="I102" s="26" t="s">
        <v>511</v>
      </c>
      <c r="J102" s="27" t="s">
        <v>318</v>
      </c>
    </row>
    <row r="103" spans="1:10" hidden="1" outlineLevel="1" x14ac:dyDescent="0.25">
      <c r="A103" s="13" t="s">
        <v>640</v>
      </c>
      <c r="B103" s="28" t="s">
        <v>43</v>
      </c>
      <c r="C103" s="29" t="s">
        <v>22</v>
      </c>
      <c r="D103" s="24" t="str">
        <f>HYPERLINK("https://agenda.liternet.ro/cronici/abuzareapublicului.html","Abuzarea publicului *)")</f>
        <v>Abuzarea publicului *)</v>
      </c>
      <c r="E103" s="24" t="s">
        <v>637</v>
      </c>
      <c r="F103" s="24" t="s">
        <v>638</v>
      </c>
      <c r="G103" s="24" t="s">
        <v>639</v>
      </c>
      <c r="H103" s="24" t="s">
        <v>437</v>
      </c>
      <c r="I103" s="26" t="s">
        <v>423</v>
      </c>
      <c r="J103" s="27" t="s">
        <v>318</v>
      </c>
    </row>
    <row r="104" spans="1:10" hidden="1" outlineLevel="1" x14ac:dyDescent="0.25">
      <c r="A104" s="13" t="s">
        <v>640</v>
      </c>
      <c r="B104" s="28" t="s">
        <v>43</v>
      </c>
      <c r="C104" s="29" t="s">
        <v>22</v>
      </c>
      <c r="D104" s="24" t="s">
        <v>662</v>
      </c>
      <c r="E104" s="24" t="s">
        <v>663</v>
      </c>
      <c r="F104" s="24" t="s">
        <v>656</v>
      </c>
      <c r="G104" s="24" t="s">
        <v>664</v>
      </c>
      <c r="H104" s="24" t="s">
        <v>653</v>
      </c>
      <c r="I104" s="26" t="s">
        <v>264</v>
      </c>
      <c r="J104" s="27" t="s">
        <v>318</v>
      </c>
    </row>
    <row r="105" spans="1:10" hidden="1" outlineLevel="1" x14ac:dyDescent="0.25">
      <c r="A105" s="13" t="s">
        <v>640</v>
      </c>
      <c r="B105" s="28" t="s">
        <v>43</v>
      </c>
      <c r="C105" s="29" t="s">
        <v>22</v>
      </c>
      <c r="D105" s="24" t="str">
        <f>HYPERLINK("https://agenda.liternet.ro/cronici/artaladomiciliu.html","Arta la domiciliu *)")</f>
        <v>Arta la domiciliu *)</v>
      </c>
      <c r="E105" s="24" t="s">
        <v>725</v>
      </c>
      <c r="F105" s="24" t="s">
        <v>317</v>
      </c>
      <c r="G105" s="24" t="s">
        <v>726</v>
      </c>
      <c r="H105" s="24" t="s">
        <v>386</v>
      </c>
      <c r="I105" s="26" t="s">
        <v>264</v>
      </c>
      <c r="J105" s="27" t="s">
        <v>318</v>
      </c>
    </row>
    <row r="106" spans="1:10" hidden="1" outlineLevel="1" x14ac:dyDescent="0.25">
      <c r="A106" s="13" t="s">
        <v>640</v>
      </c>
      <c r="B106" s="28" t="s">
        <v>43</v>
      </c>
      <c r="C106" s="29" t="s">
        <v>24</v>
      </c>
      <c r="D106" s="24" t="s">
        <v>670</v>
      </c>
      <c r="E106" s="24" t="s">
        <v>671</v>
      </c>
      <c r="F106" s="24" t="s">
        <v>360</v>
      </c>
      <c r="G106" s="24" t="s">
        <v>361</v>
      </c>
      <c r="H106" s="24" t="s">
        <v>362</v>
      </c>
      <c r="I106" s="26" t="s">
        <v>31</v>
      </c>
      <c r="J106" s="27" t="s">
        <v>318</v>
      </c>
    </row>
    <row r="107" spans="1:10" hidden="1" outlineLevel="1" x14ac:dyDescent="0.25">
      <c r="A107" s="13" t="s">
        <v>640</v>
      </c>
      <c r="B107" s="28" t="s">
        <v>43</v>
      </c>
      <c r="C107" s="29" t="s">
        <v>24</v>
      </c>
      <c r="D107" s="24" t="s">
        <v>711</v>
      </c>
      <c r="E107" s="24" t="s">
        <v>712</v>
      </c>
      <c r="F107" s="24" t="s">
        <v>713</v>
      </c>
      <c r="G107" s="24" t="s">
        <v>714</v>
      </c>
      <c r="H107" s="24" t="s">
        <v>715</v>
      </c>
      <c r="I107" s="26" t="s">
        <v>716</v>
      </c>
      <c r="J107" s="27" t="s">
        <v>318</v>
      </c>
    </row>
    <row r="108" spans="1:10" hidden="1" outlineLevel="1" x14ac:dyDescent="0.25">
      <c r="A108" s="13" t="s">
        <v>640</v>
      </c>
      <c r="B108" s="28" t="s">
        <v>43</v>
      </c>
      <c r="C108" s="29" t="s">
        <v>17</v>
      </c>
      <c r="D108" s="24" t="s">
        <v>683</v>
      </c>
      <c r="E108" s="24" t="s">
        <v>684</v>
      </c>
      <c r="F108" s="24" t="s">
        <v>685</v>
      </c>
      <c r="G108" s="24" t="s">
        <v>686</v>
      </c>
      <c r="H108" s="24" t="s">
        <v>263</v>
      </c>
      <c r="I108" s="26" t="s">
        <v>119</v>
      </c>
      <c r="J108" s="27" t="s">
        <v>318</v>
      </c>
    </row>
    <row r="109" spans="1:10" hidden="1" outlineLevel="1" x14ac:dyDescent="0.25">
      <c r="A109" s="13" t="s">
        <v>636</v>
      </c>
      <c r="B109" s="28" t="s">
        <v>42</v>
      </c>
      <c r="C109" s="29" t="s">
        <v>35</v>
      </c>
      <c r="D109" s="24" t="s">
        <v>645</v>
      </c>
      <c r="E109" s="24" t="s">
        <v>646</v>
      </c>
      <c r="F109" s="24" t="s">
        <v>508</v>
      </c>
      <c r="G109" s="24" t="s">
        <v>647</v>
      </c>
      <c r="H109" s="24" t="s">
        <v>510</v>
      </c>
      <c r="I109" s="26" t="s">
        <v>511</v>
      </c>
      <c r="J109" s="27" t="s">
        <v>318</v>
      </c>
    </row>
    <row r="110" spans="1:10" hidden="1" outlineLevel="1" x14ac:dyDescent="0.25">
      <c r="A110" s="13" t="s">
        <v>636</v>
      </c>
      <c r="B110" s="28" t="s">
        <v>42</v>
      </c>
      <c r="C110" s="29" t="s">
        <v>28</v>
      </c>
      <c r="D110" s="24" t="str">
        <f>HYPERLINK("https://agenda.liternet.ro/cronici/iepurelealb.html","Iepurele Alb *)")</f>
        <v>Iepurele Alb *)</v>
      </c>
      <c r="E110" s="24" t="s">
        <v>602</v>
      </c>
      <c r="F110" s="24" t="s">
        <v>602</v>
      </c>
      <c r="G110" s="24" t="s">
        <v>700</v>
      </c>
      <c r="H110" s="24" t="s">
        <v>118</v>
      </c>
      <c r="I110" s="26" t="s">
        <v>264</v>
      </c>
      <c r="J110" s="27" t="s">
        <v>701</v>
      </c>
    </row>
    <row r="111" spans="1:10" hidden="1" outlineLevel="1" x14ac:dyDescent="0.25">
      <c r="A111" s="13" t="s">
        <v>636</v>
      </c>
      <c r="B111" s="28" t="s">
        <v>42</v>
      </c>
      <c r="C111" s="29" t="s">
        <v>22</v>
      </c>
      <c r="D111" s="24" t="str">
        <f>HYPERLINK("https://agenda.liternet.ro/cronici/frumoseinseptembrielavenetia.html","Frumos e în septembrie la Veneția *)")</f>
        <v>Frumos e în septembrie la Veneția *)</v>
      </c>
      <c r="E111" s="24" t="s">
        <v>634</v>
      </c>
      <c r="F111" s="24" t="s">
        <v>520</v>
      </c>
      <c r="G111" s="24" t="s">
        <v>635</v>
      </c>
      <c r="H111" s="24" t="s">
        <v>441</v>
      </c>
      <c r="I111" s="26" t="s">
        <v>423</v>
      </c>
      <c r="J111" s="27" t="s">
        <v>318</v>
      </c>
    </row>
    <row r="112" spans="1:10" hidden="1" outlineLevel="1" x14ac:dyDescent="0.25">
      <c r="A112" s="13" t="s">
        <v>636</v>
      </c>
      <c r="B112" s="28" t="s">
        <v>42</v>
      </c>
      <c r="C112" s="29" t="s">
        <v>22</v>
      </c>
      <c r="D112" s="24" t="str">
        <f>HYPERLINK("https://agenda.liternet.ro/cronici/eusuntpropriameasotiecharlotte.html","Eu sunt propria mea soție - Charlotte *)")</f>
        <v>Eu sunt propria mea soție - Charlotte *)</v>
      </c>
      <c r="E112" s="24" t="s">
        <v>659</v>
      </c>
      <c r="F112" s="24" t="s">
        <v>589</v>
      </c>
      <c r="G112" s="24" t="s">
        <v>660</v>
      </c>
      <c r="H112" s="24" t="s">
        <v>653</v>
      </c>
      <c r="I112" s="26" t="s">
        <v>264</v>
      </c>
      <c r="J112" s="27" t="s">
        <v>318</v>
      </c>
    </row>
    <row r="113" spans="1:10" hidden="1" outlineLevel="1" x14ac:dyDescent="0.25">
      <c r="A113" s="13" t="s">
        <v>636</v>
      </c>
      <c r="B113" s="28" t="s">
        <v>42</v>
      </c>
      <c r="C113" s="29" t="s">
        <v>22</v>
      </c>
      <c r="D113" s="24" t="str">
        <f>HYPERLINK("https://agenda.liternet.ro/cronici/copilulmeu.html","Copilul meu *)")</f>
        <v>Copilul meu *)</v>
      </c>
      <c r="E113" s="24" t="s">
        <v>353</v>
      </c>
      <c r="F113" s="24" t="s">
        <v>464</v>
      </c>
      <c r="G113" s="24" t="s">
        <v>661</v>
      </c>
      <c r="H113" s="24" t="s">
        <v>658</v>
      </c>
      <c r="I113" s="26" t="s">
        <v>398</v>
      </c>
      <c r="J113" s="27" t="s">
        <v>318</v>
      </c>
    </row>
    <row r="114" spans="1:10" hidden="1" outlineLevel="1" x14ac:dyDescent="0.25">
      <c r="A114" s="13" t="s">
        <v>636</v>
      </c>
      <c r="B114" s="28" t="s">
        <v>42</v>
      </c>
      <c r="C114" s="29" t="s">
        <v>22</v>
      </c>
      <c r="D114" s="24" t="str">
        <f>HYPERLINK("https://agenda.liternet.ro/cronici/fatadincurcubeubugnar2.html","Fata din curcubeu *)")</f>
        <v>Fata din curcubeu *)</v>
      </c>
      <c r="E114" s="24" t="s">
        <v>503</v>
      </c>
      <c r="F114" s="24" t="s">
        <v>503</v>
      </c>
      <c r="G114" s="24" t="s">
        <v>699</v>
      </c>
      <c r="H114" s="24" t="s">
        <v>118</v>
      </c>
      <c r="I114" s="26" t="s">
        <v>119</v>
      </c>
      <c r="J114" s="27" t="s">
        <v>318</v>
      </c>
    </row>
    <row r="115" spans="1:10" hidden="1" outlineLevel="1" x14ac:dyDescent="0.25">
      <c r="A115" s="13" t="s">
        <v>636</v>
      </c>
      <c r="B115" s="28" t="s">
        <v>42</v>
      </c>
      <c r="C115" s="29" t="s">
        <v>22</v>
      </c>
      <c r="D115" s="24" t="str">
        <f>HYPERLINK("https://agenda.liternet.ro/cronici/afisauanufi.html","A fi sau a nu fi *)")</f>
        <v>A fi sau a nu fi *)</v>
      </c>
      <c r="E115" s="24" t="s">
        <v>396</v>
      </c>
      <c r="F115" s="24" t="s">
        <v>391</v>
      </c>
      <c r="G115" s="24" t="s">
        <v>397</v>
      </c>
      <c r="H115" s="24" t="s">
        <v>386</v>
      </c>
      <c r="I115" s="26" t="s">
        <v>398</v>
      </c>
      <c r="J115" s="27" t="s">
        <v>318</v>
      </c>
    </row>
    <row r="116" spans="1:10" hidden="1" outlineLevel="1" x14ac:dyDescent="0.25">
      <c r="A116" s="13" t="s">
        <v>636</v>
      </c>
      <c r="B116" s="28" t="s">
        <v>42</v>
      </c>
      <c r="C116" s="29" t="s">
        <v>22</v>
      </c>
      <c r="D116" s="24" t="s">
        <v>727</v>
      </c>
      <c r="E116" s="24" t="s">
        <v>655</v>
      </c>
      <c r="F116" s="24" t="s">
        <v>325</v>
      </c>
      <c r="G116" s="24" t="s">
        <v>728</v>
      </c>
      <c r="H116" s="24" t="s">
        <v>729</v>
      </c>
      <c r="I116" s="26" t="s">
        <v>730</v>
      </c>
      <c r="J116" s="27" t="s">
        <v>318</v>
      </c>
    </row>
    <row r="117" spans="1:10" hidden="1" outlineLevel="1" x14ac:dyDescent="0.25">
      <c r="A117" s="13" t="s">
        <v>636</v>
      </c>
      <c r="B117" s="28" t="s">
        <v>42</v>
      </c>
      <c r="C117" s="29" t="s">
        <v>24</v>
      </c>
      <c r="D117" s="24" t="s">
        <v>393</v>
      </c>
      <c r="E117" s="24" t="s">
        <v>394</v>
      </c>
      <c r="F117" s="24" t="s">
        <v>317</v>
      </c>
      <c r="G117" s="24" t="s">
        <v>395</v>
      </c>
      <c r="H117" s="24" t="s">
        <v>386</v>
      </c>
      <c r="I117" s="26" t="s">
        <v>264</v>
      </c>
      <c r="J117" s="27" t="s">
        <v>318</v>
      </c>
    </row>
    <row r="118" spans="1:10" hidden="1" outlineLevel="1" x14ac:dyDescent="0.25">
      <c r="A118" s="13" t="s">
        <v>636</v>
      </c>
      <c r="B118" s="28" t="s">
        <v>42</v>
      </c>
      <c r="C118" s="29" t="s">
        <v>17</v>
      </c>
      <c r="D118" s="24" t="str">
        <f>HYPERLINK("https://agenda.liternet.ro/cronici/trebuiesavorbim.html","Trebuie să vorbim *) (dans contemporan)")</f>
        <v>Trebuie să vorbim *) (dans contemporan)</v>
      </c>
      <c r="E118" s="24" t="s">
        <v>668</v>
      </c>
      <c r="F118" s="24" t="s">
        <v>668</v>
      </c>
      <c r="G118" s="24" t="s">
        <v>669</v>
      </c>
      <c r="H118" s="24" t="s">
        <v>362</v>
      </c>
      <c r="I118" s="26" t="s">
        <v>31</v>
      </c>
      <c r="J118" s="27" t="s">
        <v>318</v>
      </c>
    </row>
    <row r="119" spans="1:10" hidden="1" outlineLevel="1" x14ac:dyDescent="0.25">
      <c r="A119" s="13" t="s">
        <v>636</v>
      </c>
      <c r="B119" s="28" t="s">
        <v>42</v>
      </c>
      <c r="C119" s="29" t="s">
        <v>17</v>
      </c>
      <c r="D119" s="24" t="s">
        <v>676</v>
      </c>
      <c r="E119" s="24" t="s">
        <v>677</v>
      </c>
      <c r="F119" s="24" t="s">
        <v>678</v>
      </c>
      <c r="G119" s="24" t="s">
        <v>679</v>
      </c>
      <c r="H119" s="24" t="s">
        <v>265</v>
      </c>
      <c r="I119" s="26" t="s">
        <v>264</v>
      </c>
      <c r="J119" s="27" t="s">
        <v>318</v>
      </c>
    </row>
    <row r="120" spans="1:10" hidden="1" outlineLevel="1" x14ac:dyDescent="0.25">
      <c r="A120" s="13" t="s">
        <v>651</v>
      </c>
      <c r="B120" s="28" t="s">
        <v>44</v>
      </c>
      <c r="C120" s="29" t="s">
        <v>35</v>
      </c>
      <c r="D120" s="24" t="s">
        <v>648</v>
      </c>
      <c r="E120" s="24" t="s">
        <v>649</v>
      </c>
      <c r="F120" s="24" t="s">
        <v>517</v>
      </c>
      <c r="G120" s="24" t="s">
        <v>650</v>
      </c>
      <c r="H120" s="24" t="s">
        <v>510</v>
      </c>
      <c r="I120" s="26" t="s">
        <v>511</v>
      </c>
      <c r="J120" s="27" t="s">
        <v>318</v>
      </c>
    </row>
    <row r="121" spans="1:10" hidden="1" outlineLevel="1" x14ac:dyDescent="0.25">
      <c r="A121" s="13" t="s">
        <v>651</v>
      </c>
      <c r="B121" s="28" t="s">
        <v>44</v>
      </c>
      <c r="C121" s="29" t="s">
        <v>22</v>
      </c>
      <c r="D121" s="24" t="str">
        <f>HYPERLINK("https://agenda.liternet.ro/cronici/romeosijulietapana.html","Romeo și Julieta *)")</f>
        <v>Romeo și Julieta *)</v>
      </c>
      <c r="E121" s="24" t="s">
        <v>655</v>
      </c>
      <c r="F121" s="24" t="s">
        <v>656</v>
      </c>
      <c r="G121" s="24" t="s">
        <v>657</v>
      </c>
      <c r="H121" s="24" t="s">
        <v>658</v>
      </c>
      <c r="I121" s="26" t="s">
        <v>264</v>
      </c>
      <c r="J121" s="27" t="s">
        <v>318</v>
      </c>
    </row>
    <row r="122" spans="1:10" hidden="1" outlineLevel="1" x14ac:dyDescent="0.25">
      <c r="A122" s="13" t="s">
        <v>651</v>
      </c>
      <c r="B122" s="28" t="s">
        <v>44</v>
      </c>
      <c r="C122" s="29" t="s">
        <v>22</v>
      </c>
      <c r="D122" s="24" t="s">
        <v>665</v>
      </c>
      <c r="E122" s="24" t="s">
        <v>666</v>
      </c>
      <c r="F122" s="24" t="s">
        <v>666</v>
      </c>
      <c r="G122" s="24" t="s">
        <v>667</v>
      </c>
      <c r="H122" s="24" t="s">
        <v>362</v>
      </c>
      <c r="I122" s="26" t="s">
        <v>31</v>
      </c>
      <c r="J122" s="27" t="s">
        <v>318</v>
      </c>
    </row>
    <row r="123" spans="1:10" hidden="1" outlineLevel="1" x14ac:dyDescent="0.25">
      <c r="A123" s="13" t="s">
        <v>651</v>
      </c>
      <c r="B123" s="28" t="s">
        <v>44</v>
      </c>
      <c r="C123" s="29" t="s">
        <v>22</v>
      </c>
      <c r="D123" s="24" t="s">
        <v>695</v>
      </c>
      <c r="E123" s="24" t="s">
        <v>696</v>
      </c>
      <c r="F123" s="24" t="s">
        <v>697</v>
      </c>
      <c r="G123" s="24" t="s">
        <v>698</v>
      </c>
      <c r="H123" s="24" t="s">
        <v>118</v>
      </c>
      <c r="I123" s="26" t="s">
        <v>119</v>
      </c>
      <c r="J123" s="27" t="s">
        <v>318</v>
      </c>
    </row>
    <row r="124" spans="1:10" hidden="1" outlineLevel="1" x14ac:dyDescent="0.25">
      <c r="A124" s="13" t="s">
        <v>651</v>
      </c>
      <c r="B124" s="28" t="s">
        <v>44</v>
      </c>
      <c r="C124" s="29" t="s">
        <v>22</v>
      </c>
      <c r="D124" s="24" t="str">
        <f>HYPERLINK("https://agenda.liternet.ro/cronici/visulamerican.html","Visul american *)")</f>
        <v>Visul american *)</v>
      </c>
      <c r="E124" s="24" t="s">
        <v>320</v>
      </c>
      <c r="F124" s="24" t="s">
        <v>402</v>
      </c>
      <c r="G124" s="24" t="s">
        <v>403</v>
      </c>
      <c r="H124" s="24" t="s">
        <v>386</v>
      </c>
      <c r="I124" s="26" t="s">
        <v>68</v>
      </c>
      <c r="J124" s="27" t="s">
        <v>318</v>
      </c>
    </row>
    <row r="125" spans="1:10" hidden="1" outlineLevel="1" x14ac:dyDescent="0.25">
      <c r="A125" s="13" t="s">
        <v>651</v>
      </c>
      <c r="B125" s="28" t="s">
        <v>44</v>
      </c>
      <c r="C125" s="29" t="s">
        <v>17</v>
      </c>
      <c r="D125" s="24" t="str">
        <f>HYPERLINK("https://agenda.liternet.ro/cronici/familienormalajpeg.html","familie normală.jpeg *)")</f>
        <v>familie normală.jpeg *)</v>
      </c>
      <c r="E125" s="24" t="s">
        <v>680</v>
      </c>
      <c r="F125" s="24" t="s">
        <v>681</v>
      </c>
      <c r="G125" s="24" t="s">
        <v>682</v>
      </c>
      <c r="H125" s="24" t="s">
        <v>263</v>
      </c>
      <c r="I125" s="26" t="s">
        <v>339</v>
      </c>
      <c r="J125" s="27" t="s">
        <v>318</v>
      </c>
    </row>
    <row r="126" spans="1:10" hidden="1" outlineLevel="1" x14ac:dyDescent="0.25">
      <c r="A126" s="13" t="s">
        <v>651</v>
      </c>
      <c r="B126" s="28" t="s">
        <v>44</v>
      </c>
      <c r="C126" s="29" t="s">
        <v>17</v>
      </c>
      <c r="D126" s="24" t="str">
        <f>HYPERLINK("https://agenda.liternet.ro/cronici/doublefiesta.html","Double Fiesta (un spectacol de teatru fizic) *)")</f>
        <v>Double Fiesta (un spectacol de teatru fizic) *)</v>
      </c>
      <c r="E126" s="24" t="s">
        <v>620</v>
      </c>
      <c r="F126" s="24" t="s">
        <v>620</v>
      </c>
      <c r="G126" s="24" t="s">
        <v>717</v>
      </c>
      <c r="H126" s="24" t="s">
        <v>715</v>
      </c>
      <c r="I126" s="26" t="s">
        <v>718</v>
      </c>
      <c r="J126" s="27" t="s">
        <v>318</v>
      </c>
    </row>
    <row r="127" spans="1:10" hidden="1" outlineLevel="1" x14ac:dyDescent="0.25">
      <c r="A127" s="13" t="s">
        <v>710</v>
      </c>
      <c r="B127" s="28" t="s">
        <v>47</v>
      </c>
      <c r="C127" s="29" t="s">
        <v>24</v>
      </c>
      <c r="D127" s="24" t="str">
        <f>HYPERLINK("https://agenda.liternet.ro/cronici/rosto.html","Rosto *)")</f>
        <v>Rosto *)</v>
      </c>
      <c r="E127" s="24" t="s">
        <v>544</v>
      </c>
      <c r="F127" s="24" t="s">
        <v>405</v>
      </c>
      <c r="G127" s="24" t="s">
        <v>709</v>
      </c>
      <c r="H127" s="24" t="s">
        <v>355</v>
      </c>
      <c r="I127" s="26" t="s">
        <v>708</v>
      </c>
      <c r="J127" s="27" t="s">
        <v>318</v>
      </c>
    </row>
    <row r="128" spans="1:10" hidden="1" outlineLevel="1" x14ac:dyDescent="0.25">
      <c r="A128" s="13" t="s">
        <v>724</v>
      </c>
      <c r="B128" s="28" t="s">
        <v>48</v>
      </c>
      <c r="C128" s="29" t="s">
        <v>22</v>
      </c>
      <c r="D128" s="24" t="str">
        <f>HYPERLINK("https://agenda.liternet.ro/cronici/revolutie.html","(R)evoluţie. Ghid de supraviețuire în secolul XXI *)")</f>
        <v>(R)evoluţie. Ghid de supraviețuire în secolul XXI *)</v>
      </c>
      <c r="E128" s="24" t="s">
        <v>721</v>
      </c>
      <c r="F128" s="24" t="s">
        <v>722</v>
      </c>
      <c r="G128" s="24" t="s">
        <v>723</v>
      </c>
      <c r="H128" s="24" t="s">
        <v>407</v>
      </c>
      <c r="I128" s="26" t="s">
        <v>412</v>
      </c>
      <c r="J128" s="27" t="s">
        <v>318</v>
      </c>
    </row>
    <row r="129" spans="1:10" hidden="1" outlineLevel="1" x14ac:dyDescent="0.25">
      <c r="A129" s="13" t="s">
        <v>694</v>
      </c>
      <c r="B129" s="28" t="s">
        <v>46</v>
      </c>
      <c r="C129" s="29" t="s">
        <v>22</v>
      </c>
      <c r="D129" s="24" t="s">
        <v>690</v>
      </c>
      <c r="E129" s="24" t="s">
        <v>691</v>
      </c>
      <c r="F129" s="24" t="s">
        <v>692</v>
      </c>
      <c r="G129" s="24" t="s">
        <v>693</v>
      </c>
      <c r="H129" s="24" t="s">
        <v>118</v>
      </c>
      <c r="I129" s="26" t="s">
        <v>119</v>
      </c>
      <c r="J129" s="27" t="s">
        <v>318</v>
      </c>
    </row>
    <row r="130" spans="1:10" hidden="1" outlineLevel="1" x14ac:dyDescent="0.25">
      <c r="A130" s="13" t="s">
        <v>694</v>
      </c>
      <c r="B130" s="28" t="s">
        <v>46</v>
      </c>
      <c r="C130" s="29" t="s">
        <v>22</v>
      </c>
      <c r="D130" s="24" t="str">
        <f>HYPERLINK("https://agenda.liternet.ro/cronici/revolutie.html","(R)evoluţie. Ghid de supraviețuire în secolul XXI *)")</f>
        <v>(R)evoluţie. Ghid de supraviețuire în secolul XXI *)</v>
      </c>
      <c r="E130" s="24" t="s">
        <v>721</v>
      </c>
      <c r="F130" s="24" t="s">
        <v>722</v>
      </c>
      <c r="G130" s="24" t="s">
        <v>723</v>
      </c>
      <c r="H130" s="24" t="s">
        <v>407</v>
      </c>
      <c r="I130" s="26" t="s">
        <v>412</v>
      </c>
      <c r="J130" s="27" t="s">
        <v>318</v>
      </c>
    </row>
    <row r="131" spans="1:10" hidden="1" outlineLevel="1" x14ac:dyDescent="0.25">
      <c r="A131" s="13" t="s">
        <v>694</v>
      </c>
      <c r="B131" s="28" t="s">
        <v>46</v>
      </c>
      <c r="C131" s="29" t="s">
        <v>24</v>
      </c>
      <c r="D131" s="24" t="str">
        <f>HYPERLINK("https://agenda.liternet.ro/cronici/mosnichifor.html","Moș Nichifor *)")</f>
        <v>Moș Nichifor *)</v>
      </c>
      <c r="E131" s="24" t="s">
        <v>706</v>
      </c>
      <c r="F131" s="24" t="s">
        <v>405</v>
      </c>
      <c r="G131" s="24" t="s">
        <v>707</v>
      </c>
      <c r="H131" s="24" t="s">
        <v>355</v>
      </c>
      <c r="I131" s="26" t="s">
        <v>708</v>
      </c>
      <c r="J131" s="27" t="s">
        <v>356</v>
      </c>
    </row>
    <row r="132" spans="1:10" hidden="1" outlineLevel="1" x14ac:dyDescent="0.25">
      <c r="A132" s="13" t="s">
        <v>654</v>
      </c>
      <c r="B132" s="28" t="s">
        <v>45</v>
      </c>
      <c r="C132" s="29" t="s">
        <v>22</v>
      </c>
      <c r="D132" s="24" t="str">
        <f>HYPERLINK("https://agenda.liternet.ro/cronici/cantareatachealamassaci.html","Cântăreața cheală *)")</f>
        <v>Cântăreața cheală *)</v>
      </c>
      <c r="E132" s="24" t="s">
        <v>498</v>
      </c>
      <c r="F132" s="24" t="s">
        <v>391</v>
      </c>
      <c r="G132" s="24" t="s">
        <v>652</v>
      </c>
      <c r="H132" s="24" t="s">
        <v>653</v>
      </c>
      <c r="I132" s="26" t="s">
        <v>264</v>
      </c>
      <c r="J132" s="27" t="s">
        <v>318</v>
      </c>
    </row>
    <row r="133" spans="1:10" hidden="1" outlineLevel="1" x14ac:dyDescent="0.25">
      <c r="A133" s="13" t="s">
        <v>654</v>
      </c>
      <c r="B133" s="28" t="s">
        <v>45</v>
      </c>
      <c r="C133" s="29" t="s">
        <v>22</v>
      </c>
      <c r="D133" s="24" t="s">
        <v>672</v>
      </c>
      <c r="E133" s="24" t="s">
        <v>673</v>
      </c>
      <c r="F133" s="24" t="s">
        <v>674</v>
      </c>
      <c r="G133" s="24" t="s">
        <v>675</v>
      </c>
      <c r="H133" s="24" t="s">
        <v>265</v>
      </c>
      <c r="I133" s="26" t="s">
        <v>264</v>
      </c>
      <c r="J133" s="27" t="s">
        <v>318</v>
      </c>
    </row>
    <row r="134" spans="1:10" hidden="1" outlineLevel="1" x14ac:dyDescent="0.25">
      <c r="A134" s="13" t="s">
        <v>654</v>
      </c>
      <c r="B134" s="28" t="s">
        <v>45</v>
      </c>
      <c r="C134" s="29" t="s">
        <v>22</v>
      </c>
      <c r="D134" s="24" t="s">
        <v>687</v>
      </c>
      <c r="E134" s="24" t="s">
        <v>688</v>
      </c>
      <c r="F134" s="24" t="s">
        <v>598</v>
      </c>
      <c r="G134" s="24" t="s">
        <v>689</v>
      </c>
      <c r="H134" s="24" t="s">
        <v>118</v>
      </c>
      <c r="I134" s="26" t="s">
        <v>119</v>
      </c>
      <c r="J134" s="27" t="s">
        <v>318</v>
      </c>
    </row>
    <row r="135" spans="1:10" hidden="1" outlineLevel="1" x14ac:dyDescent="0.25">
      <c r="A135" s="13" t="s">
        <v>654</v>
      </c>
      <c r="B135" s="28" t="s">
        <v>45</v>
      </c>
      <c r="C135" s="29" t="s">
        <v>17</v>
      </c>
      <c r="D135" s="24" t="s">
        <v>702</v>
      </c>
      <c r="E135" s="24" t="s">
        <v>703</v>
      </c>
      <c r="F135" s="24" t="s">
        <v>704</v>
      </c>
      <c r="G135" s="24" t="s">
        <v>705</v>
      </c>
      <c r="H135" s="24" t="s">
        <v>19</v>
      </c>
      <c r="I135" s="30" t="s">
        <v>20</v>
      </c>
      <c r="J135" s="27" t="s">
        <v>318</v>
      </c>
    </row>
    <row r="136" spans="1:10" hidden="1" outlineLevel="1" x14ac:dyDescent="0.25">
      <c r="A136" s="13" t="s">
        <v>654</v>
      </c>
      <c r="B136" s="28" t="s">
        <v>45</v>
      </c>
      <c r="C136" s="29" t="s">
        <v>17</v>
      </c>
      <c r="D136" s="24" t="str">
        <f>HYPERLINK("https://agenda.liternet.ro/cronici/palaceescape.html","Palace Escape aka Opturi Supranaturale *)")</f>
        <v>Palace Escape aka Opturi Supranaturale *)</v>
      </c>
      <c r="E136" s="24" t="s">
        <v>620</v>
      </c>
      <c r="F136" s="24" t="s">
        <v>620</v>
      </c>
      <c r="G136" s="24" t="s">
        <v>719</v>
      </c>
      <c r="H136" s="24" t="s">
        <v>715</v>
      </c>
      <c r="I136" s="26" t="s">
        <v>720</v>
      </c>
      <c r="J136" s="27" t="s">
        <v>318</v>
      </c>
    </row>
    <row r="137" spans="1:10" hidden="1" outlineLevel="1" x14ac:dyDescent="0.25">
      <c r="A137" s="13" t="s">
        <v>741</v>
      </c>
      <c r="B137" s="28" t="s">
        <v>53</v>
      </c>
      <c r="C137" s="29" t="s">
        <v>34</v>
      </c>
      <c r="D137" s="24" t="s">
        <v>774</v>
      </c>
      <c r="E137" s="24" t="s">
        <v>775</v>
      </c>
      <c r="F137" s="24" t="s">
        <v>776</v>
      </c>
      <c r="G137" s="24" t="s">
        <v>777</v>
      </c>
      <c r="H137" s="24" t="s">
        <v>510</v>
      </c>
      <c r="I137" s="26" t="s">
        <v>511</v>
      </c>
      <c r="J137" s="27" t="s">
        <v>318</v>
      </c>
    </row>
    <row r="138" spans="1:10" hidden="1" outlineLevel="1" x14ac:dyDescent="0.25">
      <c r="A138" s="13" t="s">
        <v>741</v>
      </c>
      <c r="B138" s="28" t="s">
        <v>53</v>
      </c>
      <c r="C138" s="29" t="s">
        <v>22</v>
      </c>
      <c r="D138" s="24" t="str">
        <f>HYPERLINK("https://agenda.liternet.ro/cronici/decaloguldupahess.html","Decalogul după Hess *)")</f>
        <v>Decalogul după Hess *)</v>
      </c>
      <c r="E138" s="24" t="s">
        <v>603</v>
      </c>
      <c r="F138" s="24" t="s">
        <v>604</v>
      </c>
      <c r="G138" s="24" t="s">
        <v>605</v>
      </c>
      <c r="H138" s="24" t="s">
        <v>118</v>
      </c>
      <c r="I138" s="26" t="s">
        <v>119</v>
      </c>
      <c r="J138" s="27" t="s">
        <v>326</v>
      </c>
    </row>
    <row r="139" spans="1:10" hidden="1" outlineLevel="1" x14ac:dyDescent="0.25">
      <c r="A139" s="13" t="s">
        <v>741</v>
      </c>
      <c r="B139" s="28" t="s">
        <v>53</v>
      </c>
      <c r="C139" s="29" t="s">
        <v>24</v>
      </c>
      <c r="D139" s="24" t="str">
        <f>HYPERLINK("https://agenda.liternet.ro/cronici/lungs.html","Lungs *)")</f>
        <v>Lungs *)</v>
      </c>
      <c r="E139" s="24" t="s">
        <v>749</v>
      </c>
      <c r="F139" s="24" t="s">
        <v>750</v>
      </c>
      <c r="G139" s="24" t="s">
        <v>549</v>
      </c>
      <c r="H139" s="24" t="s">
        <v>355</v>
      </c>
      <c r="I139" s="26" t="s">
        <v>119</v>
      </c>
      <c r="J139" s="27" t="s">
        <v>356</v>
      </c>
    </row>
    <row r="140" spans="1:10" hidden="1" outlineLevel="1" x14ac:dyDescent="0.25">
      <c r="A140" s="13" t="s">
        <v>741</v>
      </c>
      <c r="B140" s="28" t="s">
        <v>53</v>
      </c>
      <c r="C140" s="29" t="s">
        <v>24</v>
      </c>
      <c r="D140" s="24" t="s">
        <v>764</v>
      </c>
      <c r="E140" s="24" t="s">
        <v>765</v>
      </c>
      <c r="F140" s="24" t="s">
        <v>765</v>
      </c>
      <c r="G140" s="24" t="s">
        <v>766</v>
      </c>
      <c r="H140" s="24" t="s">
        <v>362</v>
      </c>
      <c r="I140" s="26" t="s">
        <v>31</v>
      </c>
      <c r="J140" s="27" t="s">
        <v>318</v>
      </c>
    </row>
    <row r="141" spans="1:10" hidden="1" outlineLevel="1" x14ac:dyDescent="0.25">
      <c r="A141" s="13" t="s">
        <v>741</v>
      </c>
      <c r="B141" s="28" t="s">
        <v>53</v>
      </c>
      <c r="C141" s="29" t="s">
        <v>17</v>
      </c>
      <c r="D141" s="24" t="s">
        <v>745</v>
      </c>
      <c r="E141" s="24" t="s">
        <v>746</v>
      </c>
      <c r="F141" s="24" t="s">
        <v>747</v>
      </c>
      <c r="G141" s="24" t="s">
        <v>748</v>
      </c>
      <c r="H141" s="24" t="s">
        <v>715</v>
      </c>
      <c r="I141" s="26" t="s">
        <v>718</v>
      </c>
      <c r="J141" s="27" t="s">
        <v>318</v>
      </c>
    </row>
    <row r="142" spans="1:10" hidden="1" outlineLevel="1" x14ac:dyDescent="0.25">
      <c r="A142" s="13" t="s">
        <v>741</v>
      </c>
      <c r="B142" s="28" t="s">
        <v>53</v>
      </c>
      <c r="C142" s="29" t="s">
        <v>17</v>
      </c>
      <c r="D142" s="24" t="str">
        <f>HYPERLINK("https://agenda.liternet.ro/cronici/teaandmilk.html","Tea and Milk *)")</f>
        <v>Tea and Milk *)</v>
      </c>
      <c r="E142" s="24" t="s">
        <v>489</v>
      </c>
      <c r="F142" s="24" t="s">
        <v>490</v>
      </c>
      <c r="G142" s="24" t="s">
        <v>489</v>
      </c>
      <c r="H142" s="24" t="s">
        <v>265</v>
      </c>
      <c r="I142" s="26" t="s">
        <v>31</v>
      </c>
      <c r="J142" s="27" t="s">
        <v>318</v>
      </c>
    </row>
    <row r="143" spans="1:10" hidden="1" outlineLevel="1" x14ac:dyDescent="0.25">
      <c r="A143" s="13" t="s">
        <v>737</v>
      </c>
      <c r="B143" s="28" t="s">
        <v>52</v>
      </c>
      <c r="C143" s="29" t="s">
        <v>35</v>
      </c>
      <c r="D143" s="24" t="s">
        <v>778</v>
      </c>
      <c r="E143" s="24" t="s">
        <v>516</v>
      </c>
      <c r="F143" s="24" t="s">
        <v>779</v>
      </c>
      <c r="G143" s="24" t="s">
        <v>780</v>
      </c>
      <c r="H143" s="24" t="s">
        <v>510</v>
      </c>
      <c r="I143" s="26" t="s">
        <v>511</v>
      </c>
      <c r="J143" s="27" t="s">
        <v>318</v>
      </c>
    </row>
    <row r="144" spans="1:10" hidden="1" outlineLevel="1" x14ac:dyDescent="0.25">
      <c r="A144" s="13" t="s">
        <v>737</v>
      </c>
      <c r="B144" s="28" t="s">
        <v>52</v>
      </c>
      <c r="C144" s="29" t="s">
        <v>28</v>
      </c>
      <c r="D144" s="24" t="s">
        <v>600</v>
      </c>
      <c r="E144" s="24" t="s">
        <v>601</v>
      </c>
      <c r="F144" s="24" t="s">
        <v>602</v>
      </c>
      <c r="G144" s="24" t="s">
        <v>602</v>
      </c>
      <c r="H144" s="24" t="s">
        <v>118</v>
      </c>
      <c r="I144" s="26" t="s">
        <v>264</v>
      </c>
      <c r="J144" s="27" t="s">
        <v>318</v>
      </c>
    </row>
    <row r="145" spans="1:10" hidden="1" outlineLevel="1" x14ac:dyDescent="0.25">
      <c r="A145" s="13" t="s">
        <v>737</v>
      </c>
      <c r="B145" s="28" t="s">
        <v>52</v>
      </c>
      <c r="C145" s="29" t="s">
        <v>22</v>
      </c>
      <c r="D145" s="24" t="s">
        <v>738</v>
      </c>
      <c r="E145" s="24" t="s">
        <v>327</v>
      </c>
      <c r="F145" s="24" t="s">
        <v>739</v>
      </c>
      <c r="G145" s="24" t="s">
        <v>740</v>
      </c>
      <c r="H145" s="24" t="s">
        <v>118</v>
      </c>
      <c r="I145" s="26" t="s">
        <v>119</v>
      </c>
      <c r="J145" s="27" t="s">
        <v>318</v>
      </c>
    </row>
    <row r="146" spans="1:10" hidden="1" outlineLevel="1" x14ac:dyDescent="0.25">
      <c r="A146" s="13" t="s">
        <v>737</v>
      </c>
      <c r="B146" s="28" t="s">
        <v>52</v>
      </c>
      <c r="C146" s="29" t="s">
        <v>22</v>
      </c>
      <c r="D146" s="24" t="str">
        <f>HYPERLINK("https://agenda.liternet.ro/cronici/sicerulvafialb.html","Și cerul va fi alb *)")</f>
        <v>Și cerul va fi alb *)</v>
      </c>
      <c r="E146" s="24" t="s">
        <v>614</v>
      </c>
      <c r="F146" s="24" t="s">
        <v>615</v>
      </c>
      <c r="G146" s="24" t="s">
        <v>616</v>
      </c>
      <c r="H146" s="24" t="s">
        <v>617</v>
      </c>
      <c r="I146" s="26" t="s">
        <v>264</v>
      </c>
      <c r="J146" s="27" t="s">
        <v>318</v>
      </c>
    </row>
    <row r="147" spans="1:10" hidden="1" outlineLevel="1" x14ac:dyDescent="0.25">
      <c r="A147" s="13" t="s">
        <v>737</v>
      </c>
      <c r="B147" s="28" t="s">
        <v>52</v>
      </c>
      <c r="C147" s="29" t="s">
        <v>17</v>
      </c>
      <c r="D147" s="24" t="str">
        <f>HYPERLINK("https://agenda.liternet.ro/cronici/menajeriadesticlapenciuc.html","Menajeria de sticlă *)")</f>
        <v>Menajeria de sticlă *)</v>
      </c>
      <c r="E147" s="24" t="s">
        <v>663</v>
      </c>
      <c r="F147" s="24" t="s">
        <v>762</v>
      </c>
      <c r="G147" s="24" t="s">
        <v>763</v>
      </c>
      <c r="H147" s="24" t="s">
        <v>265</v>
      </c>
      <c r="I147" s="26" t="s">
        <v>398</v>
      </c>
      <c r="J147" s="27" t="s">
        <v>326</v>
      </c>
    </row>
    <row r="148" spans="1:10" hidden="1" outlineLevel="1" x14ac:dyDescent="0.25">
      <c r="A148" s="13" t="s">
        <v>733</v>
      </c>
      <c r="B148" s="28" t="s">
        <v>51</v>
      </c>
      <c r="C148" s="29" t="s">
        <v>35</v>
      </c>
      <c r="D148" s="24" t="s">
        <v>781</v>
      </c>
      <c r="E148" s="24" t="s">
        <v>782</v>
      </c>
      <c r="F148" s="24" t="s">
        <v>783</v>
      </c>
      <c r="G148" s="24" t="s">
        <v>784</v>
      </c>
      <c r="H148" s="24" t="s">
        <v>510</v>
      </c>
      <c r="I148" s="26" t="s">
        <v>511</v>
      </c>
      <c r="J148" s="27" t="s">
        <v>318</v>
      </c>
    </row>
    <row r="149" spans="1:10" hidden="1" outlineLevel="1" x14ac:dyDescent="0.25">
      <c r="A149" s="13" t="s">
        <v>733</v>
      </c>
      <c r="B149" s="28" t="s">
        <v>51</v>
      </c>
      <c r="C149" s="29" t="s">
        <v>28</v>
      </c>
      <c r="D149" s="24" t="str">
        <f>HYPERLINK("https://agenda.liternet.ro/cronici/iepurelealb.html","Iepurele Alb *)")</f>
        <v>Iepurele Alb *)</v>
      </c>
      <c r="E149" s="24" t="s">
        <v>602</v>
      </c>
      <c r="F149" s="24" t="s">
        <v>602</v>
      </c>
      <c r="G149" s="24" t="s">
        <v>700</v>
      </c>
      <c r="H149" s="24" t="s">
        <v>118</v>
      </c>
      <c r="I149" s="26" t="s">
        <v>264</v>
      </c>
      <c r="J149" s="27" t="s">
        <v>701</v>
      </c>
    </row>
    <row r="150" spans="1:10" hidden="1" outlineLevel="1" x14ac:dyDescent="0.25">
      <c r="A150" s="13" t="s">
        <v>733</v>
      </c>
      <c r="B150" s="28" t="s">
        <v>51</v>
      </c>
      <c r="C150" s="29" t="s">
        <v>22</v>
      </c>
      <c r="D150" s="24" t="s">
        <v>734</v>
      </c>
      <c r="E150" s="24" t="s">
        <v>377</v>
      </c>
      <c r="F150" s="24" t="s">
        <v>735</v>
      </c>
      <c r="G150" s="24" t="s">
        <v>736</v>
      </c>
      <c r="H150" s="24" t="s">
        <v>118</v>
      </c>
      <c r="I150" s="26" t="s">
        <v>119</v>
      </c>
      <c r="J150" s="27" t="s">
        <v>318</v>
      </c>
    </row>
    <row r="151" spans="1:10" hidden="1" outlineLevel="1" x14ac:dyDescent="0.25">
      <c r="A151" s="13" t="s">
        <v>733</v>
      </c>
      <c r="B151" s="28" t="s">
        <v>51</v>
      </c>
      <c r="C151" s="29" t="s">
        <v>22</v>
      </c>
      <c r="D151" s="24" t="str">
        <f>HYPERLINK("https://agenda.liternet.ro/cronici/interzissub18animoraruexcelsior.html","Interzis sub 18 ani *)")</f>
        <v>Interzis sub 18 ani *)</v>
      </c>
      <c r="E151" s="24" t="s">
        <v>434</v>
      </c>
      <c r="F151" s="24" t="s">
        <v>757</v>
      </c>
      <c r="G151" s="24" t="s">
        <v>758</v>
      </c>
      <c r="H151" s="24" t="s">
        <v>407</v>
      </c>
      <c r="I151" s="26" t="s">
        <v>266</v>
      </c>
      <c r="J151" s="27" t="s">
        <v>318</v>
      </c>
    </row>
    <row r="152" spans="1:10" hidden="1" outlineLevel="1" x14ac:dyDescent="0.25">
      <c r="A152" s="13" t="s">
        <v>733</v>
      </c>
      <c r="B152" s="28" t="s">
        <v>51</v>
      </c>
      <c r="C152" s="29" t="s">
        <v>22</v>
      </c>
      <c r="D152" s="24" t="s">
        <v>767</v>
      </c>
      <c r="E152" s="24" t="s">
        <v>765</v>
      </c>
      <c r="F152" s="24" t="s">
        <v>765</v>
      </c>
      <c r="G152" s="24" t="s">
        <v>768</v>
      </c>
      <c r="H152" s="24" t="s">
        <v>362</v>
      </c>
      <c r="I152" s="26" t="s">
        <v>31</v>
      </c>
      <c r="J152" s="27" t="s">
        <v>318</v>
      </c>
    </row>
    <row r="153" spans="1:10" hidden="1" outlineLevel="1" x14ac:dyDescent="0.25">
      <c r="A153" s="13" t="s">
        <v>733</v>
      </c>
      <c r="B153" s="28" t="s">
        <v>51</v>
      </c>
      <c r="C153" s="29" t="s">
        <v>24</v>
      </c>
      <c r="D153" s="24" t="str">
        <f>HYPERLINK("https://agenda.liternet.ro/cronici/liniasolara.html","Linia solară *)")</f>
        <v>Linia solară *)</v>
      </c>
      <c r="E153" s="24" t="s">
        <v>751</v>
      </c>
      <c r="F153" s="24" t="s">
        <v>334</v>
      </c>
      <c r="G153" s="24" t="s">
        <v>752</v>
      </c>
      <c r="H153" s="24" t="s">
        <v>355</v>
      </c>
      <c r="I153" s="26" t="s">
        <v>119</v>
      </c>
      <c r="J153" s="27" t="s">
        <v>318</v>
      </c>
    </row>
    <row r="154" spans="1:10" hidden="1" outlineLevel="1" x14ac:dyDescent="0.25">
      <c r="A154" s="13" t="s">
        <v>761</v>
      </c>
      <c r="B154" s="28" t="s">
        <v>55</v>
      </c>
      <c r="C154" s="29" t="s">
        <v>17</v>
      </c>
      <c r="D154" s="24" t="str">
        <f>HYPERLINK("https://agenda.liternet.ro/cronici/medeasboys.html","Medea’s boys *)")</f>
        <v>Medea’s boys *)</v>
      </c>
      <c r="E154" s="24" t="s">
        <v>759</v>
      </c>
      <c r="F154" s="24" t="s">
        <v>330</v>
      </c>
      <c r="G154" s="24" t="s">
        <v>760</v>
      </c>
      <c r="H154" s="24" t="s">
        <v>263</v>
      </c>
      <c r="I154" s="26" t="s">
        <v>339</v>
      </c>
      <c r="J154" s="27" t="s">
        <v>318</v>
      </c>
    </row>
    <row r="155" spans="1:10" hidden="1" outlineLevel="1" x14ac:dyDescent="0.25">
      <c r="A155" s="13" t="s">
        <v>732</v>
      </c>
      <c r="B155" s="28" t="s">
        <v>50</v>
      </c>
      <c r="C155" s="29" t="s">
        <v>22</v>
      </c>
      <c r="D155" s="24" t="s">
        <v>695</v>
      </c>
      <c r="E155" s="24" t="s">
        <v>696</v>
      </c>
      <c r="F155" s="24" t="s">
        <v>697</v>
      </c>
      <c r="G155" s="24" t="s">
        <v>698</v>
      </c>
      <c r="H155" s="24" t="s">
        <v>118</v>
      </c>
      <c r="I155" s="26" t="s">
        <v>119</v>
      </c>
      <c r="J155" s="27" t="s">
        <v>318</v>
      </c>
    </row>
    <row r="156" spans="1:10" hidden="1" outlineLevel="1" x14ac:dyDescent="0.25">
      <c r="A156" s="13" t="s">
        <v>731</v>
      </c>
      <c r="B156" s="28" t="s">
        <v>49</v>
      </c>
      <c r="C156" s="29" t="s">
        <v>22</v>
      </c>
      <c r="D156" s="24" t="str">
        <f>HYPERLINK("https://agenda.liternet.ro/cronici/constelatiidogaru.html","Constelații *)")</f>
        <v>Constelații *)</v>
      </c>
      <c r="E156" s="24" t="s">
        <v>370</v>
      </c>
      <c r="F156" s="24" t="s">
        <v>371</v>
      </c>
      <c r="G156" s="24" t="s">
        <v>372</v>
      </c>
      <c r="H156" s="24" t="s">
        <v>118</v>
      </c>
      <c r="I156" s="26" t="s">
        <v>119</v>
      </c>
      <c r="J156" s="27" t="s">
        <v>318</v>
      </c>
    </row>
    <row r="157" spans="1:10" hidden="1" outlineLevel="1" x14ac:dyDescent="0.25">
      <c r="A157" s="13" t="s">
        <v>731</v>
      </c>
      <c r="B157" s="28" t="s">
        <v>49</v>
      </c>
      <c r="C157" s="29" t="s">
        <v>22</v>
      </c>
      <c r="D157" s="24" t="s">
        <v>769</v>
      </c>
      <c r="E157" s="24" t="s">
        <v>770</v>
      </c>
      <c r="F157" s="24" t="s">
        <v>771</v>
      </c>
      <c r="G157" s="24" t="s">
        <v>772</v>
      </c>
      <c r="H157" s="24" t="s">
        <v>773</v>
      </c>
      <c r="I157" s="26" t="s">
        <v>474</v>
      </c>
      <c r="J157" s="27" t="s">
        <v>318</v>
      </c>
    </row>
    <row r="158" spans="1:10" hidden="1" outlineLevel="1" x14ac:dyDescent="0.25">
      <c r="A158" s="13" t="s">
        <v>731</v>
      </c>
      <c r="B158" s="28" t="s">
        <v>49</v>
      </c>
      <c r="C158" s="29" t="s">
        <v>24</v>
      </c>
      <c r="D158" s="24" t="str">
        <f>HYPERLINK("https://agenda.liternet.ro/cronici/fetesibaieti.html","Fete şi băieţi *)")</f>
        <v>Fete şi băieţi *)</v>
      </c>
      <c r="E158" s="24" t="s">
        <v>753</v>
      </c>
      <c r="F158" s="24" t="s">
        <v>452</v>
      </c>
      <c r="G158" s="24" t="s">
        <v>754</v>
      </c>
      <c r="H158" s="24" t="s">
        <v>355</v>
      </c>
      <c r="I158" s="26" t="s">
        <v>119</v>
      </c>
      <c r="J158" s="27" t="s">
        <v>318</v>
      </c>
    </row>
    <row r="159" spans="1:10" hidden="1" outlineLevel="1" x14ac:dyDescent="0.25">
      <c r="A159" s="13" t="s">
        <v>731</v>
      </c>
      <c r="B159" s="28" t="s">
        <v>49</v>
      </c>
      <c r="C159" s="29" t="s">
        <v>24</v>
      </c>
      <c r="D159" s="24" t="s">
        <v>785</v>
      </c>
      <c r="E159" s="24" t="s">
        <v>786</v>
      </c>
      <c r="F159" s="24" t="s">
        <v>787</v>
      </c>
      <c r="G159" s="24" t="s">
        <v>788</v>
      </c>
      <c r="H159" s="24" t="s">
        <v>415</v>
      </c>
      <c r="I159" s="26" t="s">
        <v>557</v>
      </c>
      <c r="J159" s="27" t="s">
        <v>318</v>
      </c>
    </row>
    <row r="160" spans="1:10" hidden="1" outlineLevel="1" x14ac:dyDescent="0.25">
      <c r="A160" s="13" t="s">
        <v>744</v>
      </c>
      <c r="B160" s="28" t="s">
        <v>54</v>
      </c>
      <c r="C160" s="29" t="s">
        <v>22</v>
      </c>
      <c r="D160" s="24" t="str">
        <f>HYPERLINK("https://agenda.liternet.ro/cronici/thrillme.html","Thrill Me: Povestea lui Leopold și a lui Loeb *)")</f>
        <v>Thrill Me: Povestea lui Leopold și a lui Loeb *)</v>
      </c>
      <c r="E160" s="24" t="s">
        <v>789</v>
      </c>
      <c r="F160" s="24" t="s">
        <v>790</v>
      </c>
      <c r="G160" s="24" t="s">
        <v>791</v>
      </c>
      <c r="H160" s="24" t="s">
        <v>415</v>
      </c>
      <c r="I160" s="26" t="s">
        <v>416</v>
      </c>
      <c r="J160" s="27" t="s">
        <v>318</v>
      </c>
    </row>
    <row r="161" spans="1:10" hidden="1" outlineLevel="1" x14ac:dyDescent="0.25">
      <c r="A161" s="13" t="s">
        <v>744</v>
      </c>
      <c r="B161" s="28" t="s">
        <v>54</v>
      </c>
      <c r="C161" s="29" t="s">
        <v>24</v>
      </c>
      <c r="D161" s="24" t="str">
        <f>HYPERLINK("https://agenda.liternet.ro/cronici/eadevarateadevarateadevarat.html","E adevărat, E adevărat, E adevărat! *)")</f>
        <v>E adevărat, E adevărat, E adevărat! *)</v>
      </c>
      <c r="E161" s="24" t="s">
        <v>755</v>
      </c>
      <c r="F161" s="24" t="s">
        <v>472</v>
      </c>
      <c r="G161" s="24" t="s">
        <v>756</v>
      </c>
      <c r="H161" s="24" t="s">
        <v>355</v>
      </c>
      <c r="I161" s="26" t="s">
        <v>119</v>
      </c>
      <c r="J161" s="27" t="s">
        <v>318</v>
      </c>
    </row>
    <row r="162" spans="1:10" hidden="1" outlineLevel="1" x14ac:dyDescent="0.25">
      <c r="A162" s="13" t="s">
        <v>744</v>
      </c>
      <c r="B162" s="28" t="s">
        <v>54</v>
      </c>
      <c r="C162" s="29" t="s">
        <v>17</v>
      </c>
      <c r="D162" s="24" t="str">
        <f>HYPERLINK("https://agenda.liternet.ro/cronici/cosmiclatte.html","Cosmic Latte (teatru-dans) *)")</f>
        <v>Cosmic Latte (teatru-dans) *)</v>
      </c>
      <c r="E162" s="24" t="s">
        <v>742</v>
      </c>
      <c r="F162" s="24" t="s">
        <v>742</v>
      </c>
      <c r="G162" s="24" t="s">
        <v>743</v>
      </c>
      <c r="H162" s="24" t="s">
        <v>19</v>
      </c>
      <c r="I162" s="30" t="s">
        <v>20</v>
      </c>
      <c r="J162" s="27" t="s">
        <v>318</v>
      </c>
    </row>
    <row r="163" spans="1:10" hidden="1" outlineLevel="1" x14ac:dyDescent="0.25">
      <c r="A163" s="13" t="s">
        <v>795</v>
      </c>
      <c r="B163" s="28" t="s">
        <v>57</v>
      </c>
      <c r="C163" s="29" t="s">
        <v>34</v>
      </c>
      <c r="D163" s="24" t="s">
        <v>823</v>
      </c>
      <c r="E163" s="24" t="s">
        <v>824</v>
      </c>
      <c r="F163" s="24" t="s">
        <v>825</v>
      </c>
      <c r="G163" s="24" t="s">
        <v>826</v>
      </c>
      <c r="H163" s="24" t="s">
        <v>510</v>
      </c>
      <c r="I163" s="26" t="s">
        <v>511</v>
      </c>
      <c r="J163" s="27" t="s">
        <v>318</v>
      </c>
    </row>
    <row r="164" spans="1:10" hidden="1" outlineLevel="1" x14ac:dyDescent="0.25">
      <c r="A164" s="13" t="s">
        <v>795</v>
      </c>
      <c r="B164" s="28" t="s">
        <v>57</v>
      </c>
      <c r="C164" s="29" t="s">
        <v>22</v>
      </c>
      <c r="D164" s="24" t="s">
        <v>797</v>
      </c>
      <c r="E164" s="24" t="s">
        <v>798</v>
      </c>
      <c r="F164" s="24" t="s">
        <v>799</v>
      </c>
      <c r="G164" s="24" t="s">
        <v>800</v>
      </c>
      <c r="H164" s="24" t="s">
        <v>118</v>
      </c>
      <c r="I164" s="26" t="s">
        <v>119</v>
      </c>
      <c r="J164" s="27" t="s">
        <v>318</v>
      </c>
    </row>
    <row r="165" spans="1:10" hidden="1" outlineLevel="1" x14ac:dyDescent="0.25">
      <c r="A165" s="13" t="s">
        <v>795</v>
      </c>
      <c r="B165" s="28" t="s">
        <v>57</v>
      </c>
      <c r="C165" s="29" t="s">
        <v>22</v>
      </c>
      <c r="D165" s="24" t="s">
        <v>817</v>
      </c>
      <c r="E165" s="24" t="s">
        <v>712</v>
      </c>
      <c r="F165" s="24" t="s">
        <v>818</v>
      </c>
      <c r="G165" s="24" t="s">
        <v>819</v>
      </c>
      <c r="H165" s="24" t="s">
        <v>729</v>
      </c>
      <c r="I165" s="26" t="s">
        <v>474</v>
      </c>
      <c r="J165" s="27" t="s">
        <v>318</v>
      </c>
    </row>
    <row r="166" spans="1:10" hidden="1" outlineLevel="1" x14ac:dyDescent="0.25">
      <c r="A166" s="13" t="s">
        <v>795</v>
      </c>
      <c r="B166" s="28" t="s">
        <v>57</v>
      </c>
      <c r="C166" s="29" t="s">
        <v>24</v>
      </c>
      <c r="D166" s="24" t="s">
        <v>810</v>
      </c>
      <c r="E166" s="24" t="s">
        <v>811</v>
      </c>
      <c r="F166" s="24" t="s">
        <v>812</v>
      </c>
      <c r="G166" s="24" t="s">
        <v>813</v>
      </c>
      <c r="H166" s="24" t="s">
        <v>362</v>
      </c>
      <c r="I166" s="26" t="s">
        <v>31</v>
      </c>
      <c r="J166" s="27" t="s">
        <v>318</v>
      </c>
    </row>
    <row r="167" spans="1:10" hidden="1" outlineLevel="1" x14ac:dyDescent="0.25">
      <c r="A167" s="13" t="s">
        <v>795</v>
      </c>
      <c r="B167" s="28" t="s">
        <v>57</v>
      </c>
      <c r="C167" s="29" t="s">
        <v>17</v>
      </c>
      <c r="D167" s="24" t="s">
        <v>683</v>
      </c>
      <c r="E167" s="24" t="s">
        <v>684</v>
      </c>
      <c r="F167" s="24" t="s">
        <v>685</v>
      </c>
      <c r="G167" s="24" t="s">
        <v>686</v>
      </c>
      <c r="H167" s="24" t="s">
        <v>263</v>
      </c>
      <c r="I167" s="26" t="s">
        <v>119</v>
      </c>
      <c r="J167" s="27" t="s">
        <v>318</v>
      </c>
    </row>
    <row r="168" spans="1:10" hidden="1" outlineLevel="1" x14ac:dyDescent="0.25">
      <c r="A168" s="13" t="s">
        <v>794</v>
      </c>
      <c r="B168" s="28" t="s">
        <v>56</v>
      </c>
      <c r="C168" s="29" t="s">
        <v>35</v>
      </c>
      <c r="D168" s="24" t="s">
        <v>827</v>
      </c>
      <c r="E168" s="24" t="s">
        <v>828</v>
      </c>
      <c r="F168" s="24" t="s">
        <v>508</v>
      </c>
      <c r="G168" s="24" t="s">
        <v>829</v>
      </c>
      <c r="H168" s="24" t="s">
        <v>510</v>
      </c>
      <c r="I168" s="26" t="s">
        <v>511</v>
      </c>
      <c r="J168" s="27" t="s">
        <v>318</v>
      </c>
    </row>
    <row r="169" spans="1:10" hidden="1" outlineLevel="1" x14ac:dyDescent="0.25">
      <c r="A169" s="13" t="s">
        <v>794</v>
      </c>
      <c r="B169" s="28" t="s">
        <v>56</v>
      </c>
      <c r="C169" s="29" t="s">
        <v>22</v>
      </c>
      <c r="D169" s="24" t="str">
        <f>HYPERLINK("https://agenda.liternet.ro/cronici/barbaticaresalveazafemei.html","Bărbaţi care salvează femei *)")</f>
        <v>Bărbaţi care salvează femei *)</v>
      </c>
      <c r="E169" s="24" t="s">
        <v>377</v>
      </c>
      <c r="F169" s="24" t="s">
        <v>378</v>
      </c>
      <c r="G169" s="24" t="s">
        <v>379</v>
      </c>
      <c r="H169" s="24" t="s">
        <v>118</v>
      </c>
      <c r="I169" s="26" t="s">
        <v>119</v>
      </c>
      <c r="J169" s="27" t="s">
        <v>318</v>
      </c>
    </row>
    <row r="170" spans="1:10" hidden="1" outlineLevel="1" x14ac:dyDescent="0.25">
      <c r="A170" s="13" t="s">
        <v>794</v>
      </c>
      <c r="B170" s="28" t="s">
        <v>56</v>
      </c>
      <c r="C170" s="29" t="s">
        <v>22</v>
      </c>
      <c r="D170" s="24" t="s">
        <v>814</v>
      </c>
      <c r="E170" s="24" t="s">
        <v>815</v>
      </c>
      <c r="F170" s="24" t="s">
        <v>816</v>
      </c>
      <c r="G170" s="24" t="s">
        <v>816</v>
      </c>
      <c r="H170" s="24" t="s">
        <v>362</v>
      </c>
      <c r="I170" s="26" t="s">
        <v>31</v>
      </c>
      <c r="J170" s="27" t="s">
        <v>318</v>
      </c>
    </row>
    <row r="171" spans="1:10" hidden="1" outlineLevel="1" x14ac:dyDescent="0.25">
      <c r="A171" s="13" t="s">
        <v>794</v>
      </c>
      <c r="B171" s="28" t="s">
        <v>56</v>
      </c>
      <c r="C171" s="29" t="s">
        <v>22</v>
      </c>
      <c r="D171" s="24" t="s">
        <v>834</v>
      </c>
      <c r="E171" s="24" t="s">
        <v>835</v>
      </c>
      <c r="F171" s="24" t="s">
        <v>836</v>
      </c>
      <c r="G171" s="24" t="s">
        <v>837</v>
      </c>
      <c r="H171" s="24" t="s">
        <v>415</v>
      </c>
      <c r="I171" s="26" t="s">
        <v>416</v>
      </c>
      <c r="J171" s="27" t="s">
        <v>318</v>
      </c>
    </row>
    <row r="172" spans="1:10" hidden="1" outlineLevel="1" x14ac:dyDescent="0.25">
      <c r="A172" s="13" t="s">
        <v>794</v>
      </c>
      <c r="B172" s="28" t="s">
        <v>56</v>
      </c>
      <c r="C172" s="29" t="s">
        <v>22</v>
      </c>
      <c r="D172" s="24" t="str">
        <f>HYPERLINK("https://agenda.liternet.ro/cronici/suntuncriminalsiuntatadefamilie.html","Sunt un criminal și un tată de familie *)")</f>
        <v>Sunt un criminal și un tată de familie *)</v>
      </c>
      <c r="E172" s="24" t="s">
        <v>838</v>
      </c>
      <c r="F172" s="24" t="s">
        <v>542</v>
      </c>
      <c r="G172" s="24" t="s">
        <v>839</v>
      </c>
      <c r="H172" s="24" t="s">
        <v>415</v>
      </c>
      <c r="I172" s="26" t="s">
        <v>557</v>
      </c>
      <c r="J172" s="27" t="s">
        <v>318</v>
      </c>
    </row>
    <row r="173" spans="1:10" hidden="1" outlineLevel="1" x14ac:dyDescent="0.25">
      <c r="A173" s="13" t="s">
        <v>794</v>
      </c>
      <c r="B173" s="28" t="s">
        <v>56</v>
      </c>
      <c r="C173" s="29" t="s">
        <v>24</v>
      </c>
      <c r="D173" s="24" t="str">
        <f>HYPERLINK("https://agenda.liternet.ro/cronici/acasalazoo.html","Acasă la Zoo *)")</f>
        <v>Acasă la Zoo *)</v>
      </c>
      <c r="E173" s="24" t="s">
        <v>471</v>
      </c>
      <c r="F173" s="24" t="s">
        <v>384</v>
      </c>
      <c r="G173" s="24" t="s">
        <v>796</v>
      </c>
      <c r="H173" s="24" t="s">
        <v>355</v>
      </c>
      <c r="I173" s="26" t="s">
        <v>119</v>
      </c>
      <c r="J173" s="27" t="s">
        <v>318</v>
      </c>
    </row>
    <row r="174" spans="1:10" hidden="1" outlineLevel="1" x14ac:dyDescent="0.25">
      <c r="A174" s="13" t="s">
        <v>794</v>
      </c>
      <c r="B174" s="28" t="s">
        <v>56</v>
      </c>
      <c r="C174" s="29" t="s">
        <v>17</v>
      </c>
      <c r="D174" s="24" t="str">
        <f>HYPERLINK("https://agenda.liternet.ro/cronici/omiedemotive.html","O mie de motive *)")</f>
        <v>O mie de motive *)</v>
      </c>
      <c r="E174" s="24" t="s">
        <v>749</v>
      </c>
      <c r="F174" s="24" t="s">
        <v>792</v>
      </c>
      <c r="G174" s="24" t="s">
        <v>445</v>
      </c>
      <c r="H174" s="24" t="s">
        <v>265</v>
      </c>
      <c r="I174" s="26" t="s">
        <v>793</v>
      </c>
      <c r="J174" s="27" t="s">
        <v>326</v>
      </c>
    </row>
    <row r="175" spans="1:10" hidden="1" outlineLevel="1" x14ac:dyDescent="0.25">
      <c r="A175" s="13" t="s">
        <v>794</v>
      </c>
      <c r="B175" s="28" t="s">
        <v>56</v>
      </c>
      <c r="C175" s="29" t="s">
        <v>17</v>
      </c>
      <c r="D175" s="24" t="str">
        <f>HYPERLINK("https://agenda.liternet.ro/cronici/saramara.html","Sara/Mara - Un fel de comedie cu vlogeri *)")</f>
        <v>Sara/Mara - Un fel de comedie cu vlogeri *)</v>
      </c>
      <c r="E175" s="24" t="s">
        <v>336</v>
      </c>
      <c r="F175" s="24" t="s">
        <v>337</v>
      </c>
      <c r="G175" s="24" t="s">
        <v>338</v>
      </c>
      <c r="H175" s="24" t="s">
        <v>263</v>
      </c>
      <c r="I175" s="26" t="s">
        <v>339</v>
      </c>
      <c r="J175" s="27" t="s">
        <v>318</v>
      </c>
    </row>
    <row r="176" spans="1:10" hidden="1" outlineLevel="1" x14ac:dyDescent="0.25">
      <c r="A176" s="13" t="s">
        <v>805</v>
      </c>
      <c r="B176" s="28" t="s">
        <v>58</v>
      </c>
      <c r="C176" s="29" t="s">
        <v>35</v>
      </c>
      <c r="D176" s="24" t="s">
        <v>830</v>
      </c>
      <c r="E176" s="24" t="s">
        <v>831</v>
      </c>
      <c r="F176" s="24" t="s">
        <v>832</v>
      </c>
      <c r="G176" s="24" t="s">
        <v>833</v>
      </c>
      <c r="H176" s="24" t="s">
        <v>510</v>
      </c>
      <c r="I176" s="26" t="s">
        <v>511</v>
      </c>
      <c r="J176" s="27" t="s">
        <v>318</v>
      </c>
    </row>
    <row r="177" spans="1:10" hidden="1" outlineLevel="1" x14ac:dyDescent="0.25">
      <c r="A177" s="13" t="s">
        <v>805</v>
      </c>
      <c r="B177" s="28" t="s">
        <v>58</v>
      </c>
      <c r="C177" s="29" t="s">
        <v>29</v>
      </c>
      <c r="D177" s="24" t="s">
        <v>801</v>
      </c>
      <c r="E177" s="24" t="s">
        <v>802</v>
      </c>
      <c r="F177" s="24" t="s">
        <v>803</v>
      </c>
      <c r="G177" s="24" t="s">
        <v>804</v>
      </c>
      <c r="H177" s="24" t="s">
        <v>118</v>
      </c>
      <c r="I177" s="26" t="s">
        <v>264</v>
      </c>
      <c r="J177" s="27" t="s">
        <v>318</v>
      </c>
    </row>
    <row r="178" spans="1:10" hidden="1" outlineLevel="1" x14ac:dyDescent="0.25">
      <c r="A178" s="13" t="s">
        <v>805</v>
      </c>
      <c r="B178" s="28" t="s">
        <v>58</v>
      </c>
      <c r="C178" s="29" t="s">
        <v>22</v>
      </c>
      <c r="D178" s="24" t="s">
        <v>594</v>
      </c>
      <c r="E178" s="24" t="s">
        <v>595</v>
      </c>
      <c r="F178" s="24" t="s">
        <v>596</v>
      </c>
      <c r="G178" s="24" t="s">
        <v>595</v>
      </c>
      <c r="H178" s="24" t="s">
        <v>118</v>
      </c>
      <c r="I178" s="26" t="s">
        <v>119</v>
      </c>
      <c r="J178" s="27" t="s">
        <v>318</v>
      </c>
    </row>
    <row r="179" spans="1:10" hidden="1" outlineLevel="1" x14ac:dyDescent="0.25">
      <c r="A179" s="13" t="s">
        <v>805</v>
      </c>
      <c r="B179" s="28" t="s">
        <v>58</v>
      </c>
      <c r="C179" s="29" t="s">
        <v>22</v>
      </c>
      <c r="D179" s="24" t="str">
        <f>HYPERLINK("https://agenda.liternet.ro/cronici/baietiidezinc.html","Băieţii de zinc *)")</f>
        <v>Băieţii de zinc *)</v>
      </c>
      <c r="E179" s="24" t="s">
        <v>820</v>
      </c>
      <c r="F179" s="24" t="s">
        <v>821</v>
      </c>
      <c r="G179" s="24" t="s">
        <v>822</v>
      </c>
      <c r="H179" s="24" t="s">
        <v>729</v>
      </c>
      <c r="I179" s="26" t="s">
        <v>718</v>
      </c>
      <c r="J179" s="27" t="s">
        <v>318</v>
      </c>
    </row>
    <row r="180" spans="1:10" hidden="1" outlineLevel="1" x14ac:dyDescent="0.25">
      <c r="A180" s="13" t="s">
        <v>805</v>
      </c>
      <c r="B180" s="28" t="s">
        <v>58</v>
      </c>
      <c r="C180" s="29" t="s">
        <v>22</v>
      </c>
      <c r="D180" s="24" t="s">
        <v>834</v>
      </c>
      <c r="E180" s="24" t="s">
        <v>835</v>
      </c>
      <c r="F180" s="24" t="s">
        <v>836</v>
      </c>
      <c r="G180" s="24" t="s">
        <v>837</v>
      </c>
      <c r="H180" s="24" t="s">
        <v>415</v>
      </c>
      <c r="I180" s="26" t="s">
        <v>416</v>
      </c>
      <c r="J180" s="27" t="s">
        <v>318</v>
      </c>
    </row>
    <row r="181" spans="1:10" hidden="1" outlineLevel="1" x14ac:dyDescent="0.25">
      <c r="A181" s="13" t="s">
        <v>809</v>
      </c>
      <c r="B181" s="28" t="s">
        <v>59</v>
      </c>
      <c r="C181" s="29" t="s">
        <v>22</v>
      </c>
      <c r="D181" s="24" t="str">
        <f>HYPERLINK("https://agenda.liternet.ro/cronici/voyeur.html","Voyeur *)")</f>
        <v>Voyeur *)</v>
      </c>
      <c r="E181" s="24" t="s">
        <v>806</v>
      </c>
      <c r="F181" s="24" t="s">
        <v>807</v>
      </c>
      <c r="G181" s="24" t="s">
        <v>808</v>
      </c>
      <c r="H181" s="24" t="s">
        <v>118</v>
      </c>
      <c r="I181" s="26" t="s">
        <v>119</v>
      </c>
      <c r="J181" s="27" t="s">
        <v>318</v>
      </c>
    </row>
    <row r="182" spans="1:10" ht="21" customHeight="1" collapsed="1" thickBot="1" x14ac:dyDescent="0.3">
      <c r="B182" s="31" t="s">
        <v>60</v>
      </c>
      <c r="D182" s="32"/>
      <c r="H182" s="1"/>
    </row>
    <row r="183" spans="1:10" s="23" customFormat="1" ht="12" thickBot="1" x14ac:dyDescent="0.3">
      <c r="A183" s="13"/>
      <c r="B183" s="17" t="s">
        <v>1</v>
      </c>
      <c r="C183" s="18" t="s">
        <v>2</v>
      </c>
      <c r="D183" s="19" t="s">
        <v>3</v>
      </c>
      <c r="E183" s="19" t="s">
        <v>4</v>
      </c>
      <c r="F183" s="19" t="s">
        <v>61</v>
      </c>
      <c r="G183" s="19" t="s">
        <v>62</v>
      </c>
      <c r="H183" s="20" t="s">
        <v>7</v>
      </c>
      <c r="I183" s="21" t="s">
        <v>8</v>
      </c>
      <c r="J183" s="22" t="s">
        <v>9</v>
      </c>
    </row>
    <row r="184" spans="1:10" ht="12" thickTop="1" x14ac:dyDescent="0.25">
      <c r="A184" s="13" t="s">
        <v>363</v>
      </c>
      <c r="B184" s="28" t="s">
        <v>25</v>
      </c>
      <c r="C184" s="29" t="s">
        <v>22</v>
      </c>
      <c r="D184" s="24" t="s">
        <v>63</v>
      </c>
      <c r="E184" s="24" t="s">
        <v>64</v>
      </c>
      <c r="F184" s="24" t="s">
        <v>65</v>
      </c>
      <c r="G184" s="24" t="s">
        <v>66</v>
      </c>
      <c r="H184" s="24" t="s">
        <v>67</v>
      </c>
      <c r="I184" s="26" t="s">
        <v>68</v>
      </c>
      <c r="J184" s="27" t="s">
        <v>318</v>
      </c>
    </row>
    <row r="185" spans="1:10" x14ac:dyDescent="0.25">
      <c r="A185" s="13" t="s">
        <v>363</v>
      </c>
      <c r="B185" s="28" t="s">
        <v>25</v>
      </c>
      <c r="C185" s="29" t="s">
        <v>22</v>
      </c>
      <c r="D185" s="24" t="s">
        <v>69</v>
      </c>
      <c r="E185" s="24" t="s">
        <v>70</v>
      </c>
      <c r="F185" s="24" t="s">
        <v>71</v>
      </c>
      <c r="G185" s="24" t="s">
        <v>72</v>
      </c>
      <c r="H185" s="24" t="s">
        <v>73</v>
      </c>
      <c r="I185" s="26" t="s">
        <v>74</v>
      </c>
      <c r="J185" s="27" t="s">
        <v>318</v>
      </c>
    </row>
    <row r="186" spans="1:10" x14ac:dyDescent="0.25">
      <c r="A186" s="13" t="s">
        <v>350</v>
      </c>
      <c r="B186" s="28" t="s">
        <v>21</v>
      </c>
      <c r="C186" s="29" t="s">
        <v>34</v>
      </c>
      <c r="D186" s="24" t="s">
        <v>840</v>
      </c>
      <c r="E186" s="24" t="s">
        <v>841</v>
      </c>
      <c r="F186" s="24" t="s">
        <v>842</v>
      </c>
      <c r="G186" s="24" t="s">
        <v>79</v>
      </c>
      <c r="H186" s="24" t="s">
        <v>479</v>
      </c>
      <c r="I186" s="26" t="s">
        <v>537</v>
      </c>
      <c r="J186" s="27" t="s">
        <v>318</v>
      </c>
    </row>
    <row r="187" spans="1:10" x14ac:dyDescent="0.25">
      <c r="A187" s="13" t="s">
        <v>340</v>
      </c>
      <c r="B187" s="28" t="s">
        <v>16</v>
      </c>
      <c r="C187" s="29" t="s">
        <v>34</v>
      </c>
      <c r="D187" s="24" t="s">
        <v>843</v>
      </c>
      <c r="E187" s="24" t="s">
        <v>841</v>
      </c>
      <c r="F187" s="24" t="s">
        <v>842</v>
      </c>
      <c r="G187" s="24" t="s">
        <v>79</v>
      </c>
      <c r="H187" s="24" t="s">
        <v>479</v>
      </c>
      <c r="I187" s="26" t="s">
        <v>537</v>
      </c>
      <c r="J187" s="27" t="s">
        <v>318</v>
      </c>
    </row>
    <row r="188" spans="1:10" x14ac:dyDescent="0.25">
      <c r="A188" s="13" t="s">
        <v>844</v>
      </c>
      <c r="B188" s="28" t="s">
        <v>90</v>
      </c>
      <c r="C188" s="29" t="s">
        <v>22</v>
      </c>
      <c r="D188" s="24" t="s">
        <v>91</v>
      </c>
      <c r="E188" s="24" t="s">
        <v>92</v>
      </c>
      <c r="F188" s="24">
        <v>0</v>
      </c>
      <c r="G188" s="24" t="s">
        <v>93</v>
      </c>
      <c r="H188" s="24" t="s">
        <v>94</v>
      </c>
      <c r="I188" s="26" t="s">
        <v>95</v>
      </c>
      <c r="J188" s="27" t="s">
        <v>318</v>
      </c>
    </row>
    <row r="189" spans="1:10" x14ac:dyDescent="0.25">
      <c r="A189" s="13" t="s">
        <v>357</v>
      </c>
      <c r="B189" s="28" t="s">
        <v>23</v>
      </c>
      <c r="C189" s="29" t="s">
        <v>22</v>
      </c>
      <c r="D189" s="24" t="s">
        <v>85</v>
      </c>
      <c r="E189" s="24" t="s">
        <v>86</v>
      </c>
      <c r="F189" s="24" t="s">
        <v>87</v>
      </c>
      <c r="G189" s="24" t="s">
        <v>88</v>
      </c>
      <c r="H189" s="24" t="s">
        <v>67</v>
      </c>
      <c r="I189" s="26" t="s">
        <v>89</v>
      </c>
      <c r="J189" s="27" t="s">
        <v>318</v>
      </c>
    </row>
    <row r="190" spans="1:10" x14ac:dyDescent="0.25">
      <c r="A190" s="13" t="s">
        <v>345</v>
      </c>
      <c r="B190" s="28" t="s">
        <v>18</v>
      </c>
      <c r="C190" s="29" t="s">
        <v>22</v>
      </c>
      <c r="D190" s="24" t="s">
        <v>75</v>
      </c>
      <c r="E190" s="24" t="s">
        <v>76</v>
      </c>
      <c r="F190" s="24" t="s">
        <v>77</v>
      </c>
      <c r="G190" s="24" t="s">
        <v>78</v>
      </c>
      <c r="H190" s="24" t="s">
        <v>73</v>
      </c>
      <c r="I190" s="26" t="s">
        <v>74</v>
      </c>
      <c r="J190" s="27" t="s">
        <v>318</v>
      </c>
    </row>
    <row r="191" spans="1:10" x14ac:dyDescent="0.25">
      <c r="A191" s="13" t="s">
        <v>345</v>
      </c>
      <c r="B191" s="28" t="s">
        <v>18</v>
      </c>
      <c r="C191" s="29" t="s">
        <v>22</v>
      </c>
      <c r="D191" s="24" t="s">
        <v>80</v>
      </c>
      <c r="E191" s="24" t="s">
        <v>81</v>
      </c>
      <c r="F191" s="24" t="s">
        <v>82</v>
      </c>
      <c r="G191" s="24" t="s">
        <v>83</v>
      </c>
      <c r="H191" s="24" t="s">
        <v>67</v>
      </c>
      <c r="I191" s="26" t="s">
        <v>84</v>
      </c>
      <c r="J191" s="27" t="s">
        <v>318</v>
      </c>
    </row>
    <row r="192" spans="1:10" hidden="1" outlineLevel="1" x14ac:dyDescent="0.25">
      <c r="A192" s="13" t="s">
        <v>547</v>
      </c>
      <c r="B192" s="28" t="s">
        <v>39</v>
      </c>
      <c r="C192" s="29" t="s">
        <v>22</v>
      </c>
      <c r="D192" s="24" t="s">
        <v>75</v>
      </c>
      <c r="E192" s="24" t="s">
        <v>76</v>
      </c>
      <c r="F192" s="24" t="s">
        <v>77</v>
      </c>
      <c r="G192" s="24" t="s">
        <v>78</v>
      </c>
      <c r="H192" s="24" t="s">
        <v>73</v>
      </c>
      <c r="I192" s="26" t="s">
        <v>74</v>
      </c>
      <c r="J192" s="27" t="s">
        <v>318</v>
      </c>
    </row>
    <row r="193" spans="1:10" hidden="1" outlineLevel="1" x14ac:dyDescent="0.25">
      <c r="A193" s="13" t="s">
        <v>547</v>
      </c>
      <c r="B193" s="28" t="s">
        <v>39</v>
      </c>
      <c r="C193" s="29" t="s">
        <v>22</v>
      </c>
      <c r="D193" s="24" t="s">
        <v>101</v>
      </c>
      <c r="E193" s="24" t="s">
        <v>102</v>
      </c>
      <c r="F193" s="24" t="s">
        <v>103</v>
      </c>
      <c r="G193" s="24" t="s">
        <v>104</v>
      </c>
      <c r="H193" s="24" t="s">
        <v>67</v>
      </c>
      <c r="I193" s="26" t="s">
        <v>89</v>
      </c>
      <c r="J193" s="27" t="s">
        <v>318</v>
      </c>
    </row>
    <row r="194" spans="1:10" hidden="1" outlineLevel="1" x14ac:dyDescent="0.25">
      <c r="A194" s="13" t="s">
        <v>539</v>
      </c>
      <c r="B194" s="28" t="s">
        <v>38</v>
      </c>
      <c r="C194" s="29" t="s">
        <v>22</v>
      </c>
      <c r="D194" s="24" t="s">
        <v>109</v>
      </c>
      <c r="E194" s="24" t="s">
        <v>110</v>
      </c>
      <c r="F194" s="24" t="s">
        <v>77</v>
      </c>
      <c r="G194" s="24" t="s">
        <v>111</v>
      </c>
      <c r="H194" s="24" t="s">
        <v>73</v>
      </c>
      <c r="I194" s="26" t="s">
        <v>112</v>
      </c>
      <c r="J194" s="27" t="s">
        <v>318</v>
      </c>
    </row>
    <row r="195" spans="1:10" hidden="1" outlineLevel="1" x14ac:dyDescent="0.25">
      <c r="A195" s="13" t="s">
        <v>539</v>
      </c>
      <c r="B195" s="28" t="s">
        <v>38</v>
      </c>
      <c r="C195" s="29" t="s">
        <v>22</v>
      </c>
      <c r="D195" s="24" t="s">
        <v>113</v>
      </c>
      <c r="E195" s="24" t="s">
        <v>114</v>
      </c>
      <c r="F195" s="24">
        <v>0</v>
      </c>
      <c r="G195" s="24" t="s">
        <v>115</v>
      </c>
      <c r="H195" s="24" t="s">
        <v>94</v>
      </c>
      <c r="I195" s="26" t="s">
        <v>95</v>
      </c>
      <c r="J195" s="27" t="s">
        <v>318</v>
      </c>
    </row>
    <row r="196" spans="1:10" hidden="1" outlineLevel="1" x14ac:dyDescent="0.25">
      <c r="A196" s="13" t="s">
        <v>592</v>
      </c>
      <c r="B196" s="28" t="s">
        <v>40</v>
      </c>
      <c r="C196" s="29" t="s">
        <v>22</v>
      </c>
      <c r="D196" s="24" t="s">
        <v>105</v>
      </c>
      <c r="E196" s="24" t="s">
        <v>106</v>
      </c>
      <c r="F196" s="24" t="s">
        <v>107</v>
      </c>
      <c r="G196" s="24" t="s">
        <v>108</v>
      </c>
      <c r="H196" s="24" t="s">
        <v>67</v>
      </c>
      <c r="I196" s="26" t="s">
        <v>89</v>
      </c>
      <c r="J196" s="27" t="s">
        <v>318</v>
      </c>
    </row>
    <row r="197" spans="1:10" hidden="1" outlineLevel="1" x14ac:dyDescent="0.25">
      <c r="A197" s="13" t="s">
        <v>528</v>
      </c>
      <c r="B197" s="28" t="s">
        <v>36</v>
      </c>
      <c r="C197" s="29" t="s">
        <v>22</v>
      </c>
      <c r="D197" s="24" t="s">
        <v>97</v>
      </c>
      <c r="E197" s="24" t="s">
        <v>98</v>
      </c>
      <c r="F197" s="24" t="s">
        <v>99</v>
      </c>
      <c r="G197" s="24" t="s">
        <v>100</v>
      </c>
      <c r="H197" s="24" t="s">
        <v>73</v>
      </c>
      <c r="I197" s="26" t="s">
        <v>74</v>
      </c>
      <c r="J197" s="27" t="s">
        <v>318</v>
      </c>
    </row>
    <row r="198" spans="1:10" hidden="1" outlineLevel="1" x14ac:dyDescent="0.25">
      <c r="A198" s="13" t="s">
        <v>640</v>
      </c>
      <c r="B198" s="28" t="s">
        <v>43</v>
      </c>
      <c r="C198" s="29" t="s">
        <v>22</v>
      </c>
      <c r="D198" s="24" t="s">
        <v>116</v>
      </c>
      <c r="E198" s="24">
        <v>0</v>
      </c>
      <c r="F198" s="24">
        <v>0</v>
      </c>
      <c r="G198" s="24" t="s">
        <v>117</v>
      </c>
      <c r="H198" s="24" t="s">
        <v>118</v>
      </c>
      <c r="I198" s="26" t="s">
        <v>119</v>
      </c>
      <c r="J198" s="27" t="s">
        <v>318</v>
      </c>
    </row>
    <row r="199" spans="1:10" hidden="1" outlineLevel="1" x14ac:dyDescent="0.25">
      <c r="A199" s="13" t="s">
        <v>640</v>
      </c>
      <c r="B199" s="28" t="s">
        <v>43</v>
      </c>
      <c r="C199" s="29" t="s">
        <v>22</v>
      </c>
      <c r="D199" s="24" t="s">
        <v>97</v>
      </c>
      <c r="E199" s="24" t="s">
        <v>98</v>
      </c>
      <c r="F199" s="24" t="s">
        <v>99</v>
      </c>
      <c r="G199" s="24" t="s">
        <v>100</v>
      </c>
      <c r="H199" s="24" t="s">
        <v>73</v>
      </c>
      <c r="I199" s="26" t="s">
        <v>74</v>
      </c>
      <c r="J199" s="27" t="s">
        <v>318</v>
      </c>
    </row>
    <row r="200" spans="1:10" hidden="1" outlineLevel="1" x14ac:dyDescent="0.25">
      <c r="A200" s="13" t="s">
        <v>744</v>
      </c>
      <c r="B200" s="28" t="s">
        <v>54</v>
      </c>
      <c r="C200" s="29" t="s">
        <v>22</v>
      </c>
      <c r="D200" s="24" t="s">
        <v>846</v>
      </c>
      <c r="E200" s="24">
        <v>0</v>
      </c>
      <c r="F200" s="24">
        <v>0</v>
      </c>
      <c r="G200" s="24" t="s">
        <v>847</v>
      </c>
      <c r="H200" s="24" t="s">
        <v>349</v>
      </c>
      <c r="I200" s="26" t="s">
        <v>68</v>
      </c>
      <c r="J200" s="27" t="s">
        <v>318</v>
      </c>
    </row>
    <row r="201" spans="1:10" hidden="1" outlineLevel="1" x14ac:dyDescent="0.25">
      <c r="A201" s="13" t="s">
        <v>795</v>
      </c>
      <c r="B201" s="28" t="s">
        <v>57</v>
      </c>
      <c r="C201" s="29" t="s">
        <v>22</v>
      </c>
      <c r="D201" s="24" t="s">
        <v>846</v>
      </c>
      <c r="E201" s="24">
        <v>0</v>
      </c>
      <c r="F201" s="24">
        <v>0</v>
      </c>
      <c r="G201" s="24" t="s">
        <v>847</v>
      </c>
      <c r="H201" s="24" t="s">
        <v>349</v>
      </c>
      <c r="I201" s="26" t="s">
        <v>68</v>
      </c>
      <c r="J201" s="27" t="s">
        <v>318</v>
      </c>
    </row>
    <row r="202" spans="1:10" ht="21.75" customHeight="1" collapsed="1" thickBot="1" x14ac:dyDescent="0.3">
      <c r="B202" s="31" t="s">
        <v>121</v>
      </c>
      <c r="H202" s="1"/>
    </row>
    <row r="203" spans="1:10" s="23" customFormat="1" ht="12" thickBot="1" x14ac:dyDescent="0.3">
      <c r="A203" s="13"/>
      <c r="B203" s="17" t="s">
        <v>1</v>
      </c>
      <c r="C203" s="18" t="s">
        <v>2</v>
      </c>
      <c r="D203" s="19" t="s">
        <v>3</v>
      </c>
      <c r="E203" s="19"/>
      <c r="F203" s="19" t="s">
        <v>5</v>
      </c>
      <c r="G203" s="19" t="s">
        <v>6</v>
      </c>
      <c r="H203" s="19" t="s">
        <v>122</v>
      </c>
      <c r="I203" s="33"/>
      <c r="J203" s="22" t="s">
        <v>9</v>
      </c>
    </row>
    <row r="204" spans="1:10" ht="12" thickTop="1" x14ac:dyDescent="0.25">
      <c r="A204" s="13" t="s">
        <v>363</v>
      </c>
      <c r="B204" s="28" t="s">
        <v>25</v>
      </c>
      <c r="C204" s="29" t="s">
        <v>168</v>
      </c>
      <c r="D204" s="24" t="str">
        <f>HYPERLINK("https://agenda.liternet.ro/cronici/restless.html","Restless *)")</f>
        <v>Restless *)</v>
      </c>
      <c r="E204" s="24"/>
      <c r="F204" s="24" t="s">
        <v>941</v>
      </c>
      <c r="G204" s="24" t="s">
        <v>942</v>
      </c>
      <c r="H204" s="24" t="s">
        <v>125</v>
      </c>
      <c r="I204" s="26"/>
      <c r="J204" s="27" t="s">
        <v>318</v>
      </c>
    </row>
    <row r="205" spans="1:10" x14ac:dyDescent="0.25">
      <c r="A205" s="13" t="s">
        <v>363</v>
      </c>
      <c r="B205" s="28" t="s">
        <v>25</v>
      </c>
      <c r="C205" s="29" t="s">
        <v>167</v>
      </c>
      <c r="D205" s="24" t="str">
        <f>HYPERLINK("https://agenda.liternet.ro/cronici/tenet.html","Tenet *)")</f>
        <v>Tenet *)</v>
      </c>
      <c r="E205" s="24"/>
      <c r="F205" s="24" t="s">
        <v>937</v>
      </c>
      <c r="G205" s="24" t="s">
        <v>938</v>
      </c>
      <c r="H205" s="24" t="s">
        <v>143</v>
      </c>
      <c r="I205" s="26"/>
      <c r="J205" s="27" t="s">
        <v>318</v>
      </c>
    </row>
    <row r="206" spans="1:10" x14ac:dyDescent="0.25">
      <c r="A206" s="13" t="s">
        <v>363</v>
      </c>
      <c r="B206" s="28" t="s">
        <v>25</v>
      </c>
      <c r="C206" s="29" t="s">
        <v>170</v>
      </c>
      <c r="D206" s="24" t="str">
        <f>HYPERLINK("https://agenda.liternet.ro/cronici/missionimpossible5.html","Mission: Impossible - Rogue Nation *)")</f>
        <v>Mission: Impossible - Rogue Nation *)</v>
      </c>
      <c r="E206" s="24"/>
      <c r="F206" s="24" t="s">
        <v>949</v>
      </c>
      <c r="G206" s="24" t="s">
        <v>950</v>
      </c>
      <c r="H206" s="24" t="s">
        <v>171</v>
      </c>
      <c r="I206" s="26"/>
      <c r="J206" s="27" t="s">
        <v>318</v>
      </c>
    </row>
    <row r="207" spans="1:10" x14ac:dyDescent="0.25">
      <c r="A207" s="13" t="s">
        <v>363</v>
      </c>
      <c r="B207" s="28" t="s">
        <v>25</v>
      </c>
      <c r="C207" s="29" t="s">
        <v>34</v>
      </c>
      <c r="D207" s="24" t="s">
        <v>960</v>
      </c>
      <c r="E207" s="24"/>
      <c r="F207" s="24" t="s">
        <v>961</v>
      </c>
      <c r="G207" s="24" t="s">
        <v>962</v>
      </c>
      <c r="H207" s="24" t="s">
        <v>147</v>
      </c>
      <c r="I207" s="26"/>
      <c r="J207" s="27" t="s">
        <v>318</v>
      </c>
    </row>
    <row r="208" spans="1:10" x14ac:dyDescent="0.25">
      <c r="A208" s="13" t="s">
        <v>363</v>
      </c>
      <c r="B208" s="28" t="s">
        <v>25</v>
      </c>
      <c r="C208" s="29" t="s">
        <v>135</v>
      </c>
      <c r="D208" s="24" t="s">
        <v>858</v>
      </c>
      <c r="E208" s="24"/>
      <c r="F208" s="24" t="s">
        <v>859</v>
      </c>
      <c r="G208" s="24" t="s">
        <v>860</v>
      </c>
      <c r="H208" s="24" t="s">
        <v>127</v>
      </c>
      <c r="I208" s="26"/>
      <c r="J208" s="27" t="s">
        <v>318</v>
      </c>
    </row>
    <row r="209" spans="1:10" x14ac:dyDescent="0.25">
      <c r="A209" s="13" t="s">
        <v>363</v>
      </c>
      <c r="B209" s="28" t="s">
        <v>25</v>
      </c>
      <c r="C209" s="29" t="s">
        <v>135</v>
      </c>
      <c r="D209" s="24" t="s">
        <v>943</v>
      </c>
      <c r="E209" s="24"/>
      <c r="F209" s="24" t="s">
        <v>944</v>
      </c>
      <c r="G209" s="24" t="s">
        <v>945</v>
      </c>
      <c r="H209" s="24" t="s">
        <v>125</v>
      </c>
      <c r="I209" s="26"/>
      <c r="J209" s="27" t="s">
        <v>701</v>
      </c>
    </row>
    <row r="210" spans="1:10" x14ac:dyDescent="0.25">
      <c r="A210" s="13" t="s">
        <v>363</v>
      </c>
      <c r="B210" s="28" t="s">
        <v>25</v>
      </c>
      <c r="C210" s="29" t="s">
        <v>176</v>
      </c>
      <c r="D210" s="24" t="s">
        <v>963</v>
      </c>
      <c r="E210" s="24"/>
      <c r="F210" s="24" t="s">
        <v>964</v>
      </c>
      <c r="G210" s="24" t="s">
        <v>965</v>
      </c>
      <c r="H210" s="24" t="s">
        <v>147</v>
      </c>
      <c r="I210" s="26"/>
      <c r="J210" s="27" t="s">
        <v>318</v>
      </c>
    </row>
    <row r="211" spans="1:10" x14ac:dyDescent="0.25">
      <c r="A211" s="13" t="s">
        <v>363</v>
      </c>
      <c r="B211" s="28" t="s">
        <v>25</v>
      </c>
      <c r="C211" s="29" t="s">
        <v>17</v>
      </c>
      <c r="D211" s="24" t="s">
        <v>931</v>
      </c>
      <c r="E211" s="24"/>
      <c r="F211" s="24" t="s">
        <v>932</v>
      </c>
      <c r="G211" s="24" t="s">
        <v>933</v>
      </c>
      <c r="H211" s="24" t="s">
        <v>166</v>
      </c>
      <c r="I211" s="26"/>
      <c r="J211" s="27" t="s">
        <v>318</v>
      </c>
    </row>
    <row r="212" spans="1:10" x14ac:dyDescent="0.25">
      <c r="A212" s="13" t="s">
        <v>363</v>
      </c>
      <c r="B212" s="28" t="s">
        <v>25</v>
      </c>
      <c r="C212" s="29" t="s">
        <v>17</v>
      </c>
      <c r="D212" s="24" t="str">
        <f>HYPERLINK("https://agenda.liternet.ro/cronici/tailorofpanama.html","The Tailor of Panama *)")</f>
        <v>The Tailor of Panama *)</v>
      </c>
      <c r="E212" s="24"/>
      <c r="F212" s="24" t="s">
        <v>939</v>
      </c>
      <c r="G212" s="24" t="s">
        <v>940</v>
      </c>
      <c r="H212" s="24" t="s">
        <v>143</v>
      </c>
      <c r="I212" s="26"/>
      <c r="J212" s="27" t="s">
        <v>356</v>
      </c>
    </row>
    <row r="213" spans="1:10" x14ac:dyDescent="0.25">
      <c r="A213" s="13" t="s">
        <v>363</v>
      </c>
      <c r="B213" s="28" t="s">
        <v>25</v>
      </c>
      <c r="C213" s="29" t="s">
        <v>174</v>
      </c>
      <c r="D213" s="24" t="str">
        <f>HYPERLINK("https://agenda.liternet.ro/cronici/redeye.html","Red Eye *)")</f>
        <v>Red Eye *)</v>
      </c>
      <c r="E213" s="24"/>
      <c r="F213" s="24" t="s">
        <v>956</v>
      </c>
      <c r="G213" s="24" t="s">
        <v>957</v>
      </c>
      <c r="H213" s="24" t="s">
        <v>175</v>
      </c>
      <c r="I213" s="26"/>
      <c r="J213" s="27" t="s">
        <v>318</v>
      </c>
    </row>
    <row r="214" spans="1:10" x14ac:dyDescent="0.25">
      <c r="A214" s="13" t="s">
        <v>363</v>
      </c>
      <c r="B214" s="28" t="s">
        <v>25</v>
      </c>
      <c r="C214" s="29" t="s">
        <v>144</v>
      </c>
      <c r="D214" s="24" t="s">
        <v>873</v>
      </c>
      <c r="E214" s="24"/>
      <c r="F214" s="24" t="s">
        <v>874</v>
      </c>
      <c r="G214" s="24" t="s">
        <v>875</v>
      </c>
      <c r="H214" s="24" t="s">
        <v>148</v>
      </c>
      <c r="I214" s="26"/>
      <c r="J214" s="27" t="s">
        <v>318</v>
      </c>
    </row>
    <row r="215" spans="1:10" x14ac:dyDescent="0.25">
      <c r="A215" s="13" t="s">
        <v>363</v>
      </c>
      <c r="B215" s="28" t="s">
        <v>25</v>
      </c>
      <c r="C215" s="29" t="s">
        <v>131</v>
      </c>
      <c r="D215" s="24" t="s">
        <v>966</v>
      </c>
      <c r="E215" s="24"/>
      <c r="F215" s="24" t="s">
        <v>967</v>
      </c>
      <c r="G215" s="24" t="s">
        <v>968</v>
      </c>
      <c r="H215" s="24" t="s">
        <v>147</v>
      </c>
      <c r="I215" s="26"/>
      <c r="J215" s="27" t="s">
        <v>318</v>
      </c>
    </row>
    <row r="216" spans="1:10" x14ac:dyDescent="0.25">
      <c r="A216" s="13" t="s">
        <v>363</v>
      </c>
      <c r="B216" s="28" t="s">
        <v>25</v>
      </c>
      <c r="C216" s="29" t="s">
        <v>131</v>
      </c>
      <c r="D216" s="24" t="str">
        <f>HYPERLINK("https://agenda.liternet.ro/cronici/rush.html","Rush *)")</f>
        <v>Rush *)</v>
      </c>
      <c r="E216" s="24"/>
      <c r="F216" s="24" t="s">
        <v>1208</v>
      </c>
      <c r="G216" s="24" t="s">
        <v>1209</v>
      </c>
      <c r="H216" s="24" t="s">
        <v>180</v>
      </c>
      <c r="I216" s="26"/>
      <c r="J216" s="27" t="s">
        <v>318</v>
      </c>
    </row>
    <row r="217" spans="1:10" x14ac:dyDescent="0.25">
      <c r="A217" s="13" t="s">
        <v>363</v>
      </c>
      <c r="B217" s="28" t="s">
        <v>25</v>
      </c>
      <c r="C217" s="29" t="s">
        <v>172</v>
      </c>
      <c r="D217" s="24" t="s">
        <v>951</v>
      </c>
      <c r="E217" s="24"/>
      <c r="F217" s="24" t="s">
        <v>952</v>
      </c>
      <c r="G217" s="24" t="s">
        <v>953</v>
      </c>
      <c r="H217" s="24" t="s">
        <v>171</v>
      </c>
      <c r="I217" s="26"/>
      <c r="J217" s="27" t="s">
        <v>318</v>
      </c>
    </row>
    <row r="218" spans="1:10" ht="11" customHeight="1" x14ac:dyDescent="0.25">
      <c r="A218" s="13" t="s">
        <v>363</v>
      </c>
      <c r="B218" s="28" t="s">
        <v>25</v>
      </c>
      <c r="C218" s="29" t="s">
        <v>172</v>
      </c>
      <c r="D218" s="24" t="str">
        <f>HYPERLINK("https://agenda.liternet.ro/cronici/apresmai.html","Après mai *)")</f>
        <v>Après mai *)</v>
      </c>
      <c r="E218" s="24"/>
      <c r="F218" s="24" t="s">
        <v>975</v>
      </c>
      <c r="G218" s="24" t="s">
        <v>976</v>
      </c>
      <c r="H218" s="24" t="s">
        <v>178</v>
      </c>
      <c r="I218" s="26"/>
      <c r="J218" s="27" t="s">
        <v>318</v>
      </c>
    </row>
    <row r="219" spans="1:10" ht="11" customHeight="1" x14ac:dyDescent="0.25">
      <c r="A219" s="13" t="s">
        <v>363</v>
      </c>
      <c r="B219" s="28" t="s">
        <v>25</v>
      </c>
      <c r="C219" s="29" t="s">
        <v>173</v>
      </c>
      <c r="D219" s="24" t="str">
        <f>HYPERLINK("https://agenda.liternet.ro/cronici/onceuponatimeinmexico.html","Once Upon a Time in Mexico (Desperado 2) *)")</f>
        <v>Once Upon a Time in Mexico (Desperado 2) *)</v>
      </c>
      <c r="E219" s="24"/>
      <c r="F219" s="24" t="s">
        <v>954</v>
      </c>
      <c r="G219" s="24" t="s">
        <v>955</v>
      </c>
      <c r="H219" s="24" t="s">
        <v>139</v>
      </c>
      <c r="I219" s="26"/>
      <c r="J219" s="27" t="s">
        <v>318</v>
      </c>
    </row>
    <row r="220" spans="1:10" ht="11" customHeight="1" x14ac:dyDescent="0.25">
      <c r="A220" s="13" t="s">
        <v>363</v>
      </c>
      <c r="B220" s="28" t="s">
        <v>25</v>
      </c>
      <c r="C220" s="29" t="s">
        <v>173</v>
      </c>
      <c r="D220" s="24" t="s">
        <v>891</v>
      </c>
      <c r="E220" s="24"/>
      <c r="F220" s="24" t="s">
        <v>892</v>
      </c>
      <c r="G220" s="24" t="s">
        <v>893</v>
      </c>
      <c r="H220" s="24" t="s">
        <v>175</v>
      </c>
      <c r="I220" s="26"/>
      <c r="J220" s="27" t="s">
        <v>538</v>
      </c>
    </row>
    <row r="221" spans="1:10" x14ac:dyDescent="0.25">
      <c r="A221" s="13" t="s">
        <v>363</v>
      </c>
      <c r="B221" s="28" t="s">
        <v>25</v>
      </c>
      <c r="C221" s="29" t="s">
        <v>169</v>
      </c>
      <c r="D221" s="24" t="s">
        <v>946</v>
      </c>
      <c r="E221" s="24"/>
      <c r="F221" s="24" t="s">
        <v>947</v>
      </c>
      <c r="G221" s="24" t="s">
        <v>948</v>
      </c>
      <c r="H221" s="24" t="s">
        <v>125</v>
      </c>
      <c r="I221" s="26"/>
      <c r="J221" s="27" t="s">
        <v>318</v>
      </c>
    </row>
    <row r="222" spans="1:10" x14ac:dyDescent="0.25">
      <c r="A222" s="13" t="s">
        <v>363</v>
      </c>
      <c r="B222" s="28" t="s">
        <v>25</v>
      </c>
      <c r="C222" s="29" t="s">
        <v>162</v>
      </c>
      <c r="D222" s="24" t="s">
        <v>934</v>
      </c>
      <c r="E222" s="24"/>
      <c r="F222" s="24" t="s">
        <v>935</v>
      </c>
      <c r="G222" s="24" t="s">
        <v>936</v>
      </c>
      <c r="H222" s="24" t="s">
        <v>166</v>
      </c>
      <c r="I222" s="26"/>
      <c r="J222" s="27" t="s">
        <v>318</v>
      </c>
    </row>
    <row r="223" spans="1:10" x14ac:dyDescent="0.25">
      <c r="A223" s="13" t="s">
        <v>363</v>
      </c>
      <c r="B223" s="28" t="s">
        <v>25</v>
      </c>
      <c r="C223" s="29" t="s">
        <v>177</v>
      </c>
      <c r="D223" s="24" t="s">
        <v>969</v>
      </c>
      <c r="E223" s="24"/>
      <c r="F223" s="24" t="s">
        <v>970</v>
      </c>
      <c r="G223" s="24" t="s">
        <v>971</v>
      </c>
      <c r="H223" s="24" t="s">
        <v>147</v>
      </c>
      <c r="I223" s="26"/>
      <c r="J223" s="27" t="s">
        <v>318</v>
      </c>
    </row>
    <row r="224" spans="1:10" x14ac:dyDescent="0.25">
      <c r="A224" s="13" t="s">
        <v>363</v>
      </c>
      <c r="B224" s="28" t="s">
        <v>25</v>
      </c>
      <c r="C224" s="29" t="s">
        <v>132</v>
      </c>
      <c r="D224" s="24" t="str">
        <f>HYPERLINK("https://agenda.liternet.ro/cronici/hobbit3.html","The Hobbit: The Battle of the Five Armies *)")</f>
        <v>The Hobbit: The Battle of the Five Armies *)</v>
      </c>
      <c r="E224" s="24"/>
      <c r="F224" s="24" t="s">
        <v>926</v>
      </c>
      <c r="G224" s="24" t="s">
        <v>927</v>
      </c>
      <c r="H224" s="24" t="s">
        <v>164</v>
      </c>
      <c r="I224" s="26"/>
      <c r="J224" s="27" t="s">
        <v>318</v>
      </c>
    </row>
    <row r="225" spans="1:10" x14ac:dyDescent="0.25">
      <c r="A225" s="13" t="s">
        <v>363</v>
      </c>
      <c r="B225" s="28" t="s">
        <v>25</v>
      </c>
      <c r="C225" s="29" t="s">
        <v>179</v>
      </c>
      <c r="D225" s="24" t="s">
        <v>977</v>
      </c>
      <c r="E225" s="24"/>
      <c r="F225" s="24" t="s">
        <v>978</v>
      </c>
      <c r="G225" s="24" t="s">
        <v>979</v>
      </c>
      <c r="H225" s="24" t="s">
        <v>178</v>
      </c>
      <c r="I225" s="26"/>
      <c r="J225" s="27" t="s">
        <v>318</v>
      </c>
    </row>
    <row r="226" spans="1:10" x14ac:dyDescent="0.25">
      <c r="A226" s="13" t="s">
        <v>363</v>
      </c>
      <c r="B226" s="28" t="s">
        <v>25</v>
      </c>
      <c r="C226" s="29" t="s">
        <v>179</v>
      </c>
      <c r="D226" s="24" t="str">
        <f>HYPERLINK("https://agenda.liternet.ro/cronici/missionimpossible2.html","Mission: Impossible 2 *)")</f>
        <v>Mission: Impossible 2 *)</v>
      </c>
      <c r="E226" s="24"/>
      <c r="F226" s="24" t="s">
        <v>980</v>
      </c>
      <c r="G226" s="24" t="s">
        <v>981</v>
      </c>
      <c r="H226" s="24" t="s">
        <v>180</v>
      </c>
      <c r="I226" s="26"/>
      <c r="J226" s="27" t="s">
        <v>701</v>
      </c>
    </row>
    <row r="227" spans="1:10" x14ac:dyDescent="0.25">
      <c r="A227" s="13" t="s">
        <v>363</v>
      </c>
      <c r="B227" s="28" t="s">
        <v>25</v>
      </c>
      <c r="C227" s="29" t="s">
        <v>229</v>
      </c>
      <c r="D227" s="24" t="s">
        <v>1205</v>
      </c>
      <c r="E227" s="24"/>
      <c r="F227" s="24" t="s">
        <v>1206</v>
      </c>
      <c r="G227" s="24" t="s">
        <v>1207</v>
      </c>
      <c r="H227" s="24" t="s">
        <v>171</v>
      </c>
      <c r="I227" s="26"/>
      <c r="J227" s="27" t="s">
        <v>318</v>
      </c>
    </row>
    <row r="228" spans="1:10" x14ac:dyDescent="0.25">
      <c r="A228" s="13" t="s">
        <v>363</v>
      </c>
      <c r="B228" s="28" t="s">
        <v>25</v>
      </c>
      <c r="C228" s="29" t="s">
        <v>1471</v>
      </c>
      <c r="D228" s="24" t="str">
        <f>HYPERLINK("https://agenda.liternet.ro/cronici/cloverfield.html","Cloverfield *)")</f>
        <v>Cloverfield *)</v>
      </c>
      <c r="E228" s="24"/>
      <c r="F228" s="24" t="s">
        <v>958</v>
      </c>
      <c r="G228" s="24" t="s">
        <v>959</v>
      </c>
      <c r="H228" s="24" t="s">
        <v>175</v>
      </c>
      <c r="I228" s="26"/>
      <c r="J228" s="27" t="s">
        <v>318</v>
      </c>
    </row>
    <row r="229" spans="1:10" x14ac:dyDescent="0.25">
      <c r="A229" s="13" t="s">
        <v>363</v>
      </c>
      <c r="B229" s="28" t="s">
        <v>25</v>
      </c>
      <c r="C229" s="29" t="s">
        <v>1472</v>
      </c>
      <c r="D229" s="24" t="s">
        <v>972</v>
      </c>
      <c r="E229" s="24"/>
      <c r="F229" s="24" t="s">
        <v>973</v>
      </c>
      <c r="G229" s="24" t="s">
        <v>974</v>
      </c>
      <c r="H229" s="24" t="s">
        <v>147</v>
      </c>
      <c r="I229" s="26"/>
      <c r="J229" s="27" t="s">
        <v>318</v>
      </c>
    </row>
    <row r="230" spans="1:10" x14ac:dyDescent="0.25">
      <c r="A230" s="13" t="s">
        <v>363</v>
      </c>
      <c r="B230" s="28" t="s">
        <v>25</v>
      </c>
      <c r="C230" s="29" t="s">
        <v>1473</v>
      </c>
      <c r="D230" s="24" t="s">
        <v>928</v>
      </c>
      <c r="E230" s="24"/>
      <c r="F230" s="24" t="s">
        <v>929</v>
      </c>
      <c r="G230" s="24" t="s">
        <v>930</v>
      </c>
      <c r="H230" s="24" t="s">
        <v>165</v>
      </c>
      <c r="I230" s="26"/>
      <c r="J230" s="27" t="s">
        <v>318</v>
      </c>
    </row>
    <row r="231" spans="1:10" x14ac:dyDescent="0.25">
      <c r="A231" s="13" t="s">
        <v>350</v>
      </c>
      <c r="B231" s="28" t="s">
        <v>21</v>
      </c>
      <c r="C231" s="29" t="s">
        <v>182</v>
      </c>
      <c r="D231" s="24" t="s">
        <v>984</v>
      </c>
      <c r="E231" s="24"/>
      <c r="F231" s="24" t="s">
        <v>985</v>
      </c>
      <c r="G231" s="24" t="s">
        <v>986</v>
      </c>
      <c r="H231" s="24" t="s">
        <v>166</v>
      </c>
      <c r="I231" s="26"/>
      <c r="J231" s="27" t="s">
        <v>318</v>
      </c>
    </row>
    <row r="232" spans="1:10" x14ac:dyDescent="0.25">
      <c r="A232" s="13" t="s">
        <v>350</v>
      </c>
      <c r="B232" s="28" t="s">
        <v>21</v>
      </c>
      <c r="C232" s="29" t="s">
        <v>184</v>
      </c>
      <c r="D232" s="24" t="s">
        <v>987</v>
      </c>
      <c r="E232" s="24"/>
      <c r="F232" s="24" t="s">
        <v>988</v>
      </c>
      <c r="G232" s="24" t="s">
        <v>989</v>
      </c>
      <c r="H232" s="24" t="s">
        <v>143</v>
      </c>
      <c r="I232" s="26"/>
      <c r="J232" s="27" t="s">
        <v>318</v>
      </c>
    </row>
    <row r="233" spans="1:10" x14ac:dyDescent="0.25">
      <c r="A233" s="13" t="s">
        <v>350</v>
      </c>
      <c r="B233" s="28" t="s">
        <v>21</v>
      </c>
      <c r="C233" s="29" t="s">
        <v>197</v>
      </c>
      <c r="D233" s="24" t="s">
        <v>891</v>
      </c>
      <c r="E233" s="24"/>
      <c r="F233" s="24" t="s">
        <v>892</v>
      </c>
      <c r="G233" s="24" t="s">
        <v>893</v>
      </c>
      <c r="H233" s="24" t="s">
        <v>175</v>
      </c>
      <c r="I233" s="26"/>
      <c r="J233" s="27" t="s">
        <v>538</v>
      </c>
    </row>
    <row r="234" spans="1:10" x14ac:dyDescent="0.25">
      <c r="A234" s="13" t="s">
        <v>350</v>
      </c>
      <c r="B234" s="28" t="s">
        <v>21</v>
      </c>
      <c r="C234" s="29" t="s">
        <v>189</v>
      </c>
      <c r="D234" s="24" t="s">
        <v>943</v>
      </c>
      <c r="E234" s="24"/>
      <c r="F234" s="24" t="s">
        <v>944</v>
      </c>
      <c r="G234" s="24" t="s">
        <v>945</v>
      </c>
      <c r="H234" s="24" t="s">
        <v>125</v>
      </c>
      <c r="I234" s="26"/>
      <c r="J234" s="27" t="s">
        <v>701</v>
      </c>
    </row>
    <row r="235" spans="1:10" x14ac:dyDescent="0.25">
      <c r="A235" s="13" t="s">
        <v>350</v>
      </c>
      <c r="B235" s="28" t="s">
        <v>21</v>
      </c>
      <c r="C235" s="29" t="s">
        <v>189</v>
      </c>
      <c r="D235" s="24" t="s">
        <v>963</v>
      </c>
      <c r="E235" s="24"/>
      <c r="F235" s="24" t="s">
        <v>964</v>
      </c>
      <c r="G235" s="24" t="s">
        <v>965</v>
      </c>
      <c r="H235" s="24" t="s">
        <v>147</v>
      </c>
      <c r="I235" s="26"/>
      <c r="J235" s="27" t="s">
        <v>318</v>
      </c>
    </row>
    <row r="236" spans="1:10" x14ac:dyDescent="0.25">
      <c r="A236" s="13" t="s">
        <v>350</v>
      </c>
      <c r="B236" s="28" t="s">
        <v>21</v>
      </c>
      <c r="C236" s="29" t="s">
        <v>194</v>
      </c>
      <c r="D236" s="24" t="s">
        <v>951</v>
      </c>
      <c r="E236" s="24"/>
      <c r="F236" s="24" t="s">
        <v>952</v>
      </c>
      <c r="G236" s="24" t="s">
        <v>953</v>
      </c>
      <c r="H236" s="24" t="s">
        <v>171</v>
      </c>
      <c r="I236" s="26"/>
      <c r="J236" s="27" t="s">
        <v>318</v>
      </c>
    </row>
    <row r="237" spans="1:10" x14ac:dyDescent="0.25">
      <c r="A237" s="13" t="s">
        <v>350</v>
      </c>
      <c r="B237" s="28" t="s">
        <v>21</v>
      </c>
      <c r="C237" s="29" t="s">
        <v>202</v>
      </c>
      <c r="D237" s="24" t="s">
        <v>977</v>
      </c>
      <c r="E237" s="24"/>
      <c r="F237" s="24" t="s">
        <v>978</v>
      </c>
      <c r="G237" s="24" t="s">
        <v>979</v>
      </c>
      <c r="H237" s="24" t="s">
        <v>178</v>
      </c>
      <c r="I237" s="26"/>
      <c r="J237" s="27" t="s">
        <v>318</v>
      </c>
    </row>
    <row r="238" spans="1:10" x14ac:dyDescent="0.25">
      <c r="A238" s="13" t="s">
        <v>350</v>
      </c>
      <c r="B238" s="28" t="s">
        <v>21</v>
      </c>
      <c r="C238" s="29" t="s">
        <v>192</v>
      </c>
      <c r="D238" s="24" t="str">
        <f>HYPERLINK("https://agenda.liternet.ro/cronici/downwithlove.html","Down with Love *)")</f>
        <v>Down with Love *)</v>
      </c>
      <c r="E238" s="24"/>
      <c r="F238" s="24" t="s">
        <v>1018</v>
      </c>
      <c r="G238" s="24" t="s">
        <v>1019</v>
      </c>
      <c r="H238" s="24" t="s">
        <v>127</v>
      </c>
      <c r="I238" s="26"/>
      <c r="J238" s="27" t="s">
        <v>318</v>
      </c>
    </row>
    <row r="239" spans="1:10" x14ac:dyDescent="0.25">
      <c r="A239" s="13" t="s">
        <v>350</v>
      </c>
      <c r="B239" s="28" t="s">
        <v>21</v>
      </c>
      <c r="C239" s="29" t="s">
        <v>199</v>
      </c>
      <c r="D239" s="24" t="s">
        <v>1038</v>
      </c>
      <c r="E239" s="24"/>
      <c r="F239" s="24" t="s">
        <v>1039</v>
      </c>
      <c r="G239" s="24" t="s">
        <v>1040</v>
      </c>
      <c r="H239" s="24" t="s">
        <v>147</v>
      </c>
      <c r="I239" s="26"/>
      <c r="J239" s="27" t="s">
        <v>318</v>
      </c>
    </row>
    <row r="240" spans="1:10" x14ac:dyDescent="0.25">
      <c r="A240" s="13" t="s">
        <v>350</v>
      </c>
      <c r="B240" s="28" t="s">
        <v>21</v>
      </c>
      <c r="C240" s="29" t="s">
        <v>185</v>
      </c>
      <c r="D240" s="24" t="s">
        <v>990</v>
      </c>
      <c r="E240" s="24"/>
      <c r="F240" s="24" t="s">
        <v>991</v>
      </c>
      <c r="G240" s="24" t="s">
        <v>992</v>
      </c>
      <c r="H240" s="24" t="s">
        <v>143</v>
      </c>
      <c r="I240" s="26"/>
      <c r="J240" s="27" t="s">
        <v>318</v>
      </c>
    </row>
    <row r="241" spans="1:10" x14ac:dyDescent="0.25">
      <c r="A241" s="13" t="s">
        <v>350</v>
      </c>
      <c r="B241" s="28" t="s">
        <v>21</v>
      </c>
      <c r="C241" s="29" t="s">
        <v>149</v>
      </c>
      <c r="D241" s="24" t="s">
        <v>876</v>
      </c>
      <c r="E241" s="24"/>
      <c r="F241" s="24" t="s">
        <v>877</v>
      </c>
      <c r="G241" s="24" t="s">
        <v>878</v>
      </c>
      <c r="H241" s="24" t="s">
        <v>148</v>
      </c>
      <c r="I241" s="26"/>
      <c r="J241" s="27" t="s">
        <v>318</v>
      </c>
    </row>
    <row r="242" spans="1:10" x14ac:dyDescent="0.25">
      <c r="A242" s="13" t="s">
        <v>350</v>
      </c>
      <c r="B242" s="28" t="s">
        <v>21</v>
      </c>
      <c r="C242" s="29" t="s">
        <v>203</v>
      </c>
      <c r="D242" s="24" t="s">
        <v>1055</v>
      </c>
      <c r="E242" s="24"/>
      <c r="F242" s="24" t="s">
        <v>1056</v>
      </c>
      <c r="G242" s="24" t="s">
        <v>1057</v>
      </c>
      <c r="H242" s="24" t="s">
        <v>178</v>
      </c>
      <c r="I242" s="26"/>
      <c r="J242" s="27" t="s">
        <v>318</v>
      </c>
    </row>
    <row r="243" spans="1:10" x14ac:dyDescent="0.25">
      <c r="A243" s="13" t="s">
        <v>350</v>
      </c>
      <c r="B243" s="28" t="s">
        <v>21</v>
      </c>
      <c r="C243" s="29" t="s">
        <v>186</v>
      </c>
      <c r="D243" s="24" t="str">
        <f>HYPERLINK("https://agenda.liternet.ro/cronici/restless.html","Restless *)")</f>
        <v>Restless *)</v>
      </c>
      <c r="E243" s="24"/>
      <c r="F243" s="24" t="s">
        <v>941</v>
      </c>
      <c r="G243" s="24" t="s">
        <v>942</v>
      </c>
      <c r="H243" s="24" t="s">
        <v>143</v>
      </c>
      <c r="I243" s="26"/>
      <c r="J243" s="27" t="s">
        <v>318</v>
      </c>
    </row>
    <row r="244" spans="1:10" x14ac:dyDescent="0.25">
      <c r="A244" s="13" t="s">
        <v>350</v>
      </c>
      <c r="B244" s="28" t="s">
        <v>21</v>
      </c>
      <c r="C244" s="29" t="s">
        <v>186</v>
      </c>
      <c r="D244" s="24" t="s">
        <v>1006</v>
      </c>
      <c r="E244" s="24"/>
      <c r="F244" s="24" t="s">
        <v>1007</v>
      </c>
      <c r="G244" s="24" t="s">
        <v>1008</v>
      </c>
      <c r="H244" s="24" t="s">
        <v>125</v>
      </c>
      <c r="I244" s="26"/>
      <c r="J244" s="27" t="s">
        <v>318</v>
      </c>
    </row>
    <row r="245" spans="1:10" x14ac:dyDescent="0.25">
      <c r="A245" s="13" t="s">
        <v>350</v>
      </c>
      <c r="B245" s="28" t="s">
        <v>21</v>
      </c>
      <c r="C245" s="29" t="s">
        <v>198</v>
      </c>
      <c r="D245" s="24" t="s">
        <v>1030</v>
      </c>
      <c r="E245" s="24"/>
      <c r="F245" s="24" t="s">
        <v>1031</v>
      </c>
      <c r="G245" s="24" t="s">
        <v>1032</v>
      </c>
      <c r="H245" s="24" t="s">
        <v>175</v>
      </c>
      <c r="I245" s="26"/>
      <c r="J245" s="27" t="s">
        <v>318</v>
      </c>
    </row>
    <row r="246" spans="1:10" x14ac:dyDescent="0.25">
      <c r="A246" s="13" t="s">
        <v>350</v>
      </c>
      <c r="B246" s="28" t="s">
        <v>21</v>
      </c>
      <c r="C246" s="29" t="s">
        <v>200</v>
      </c>
      <c r="D246" s="24" t="s">
        <v>966</v>
      </c>
      <c r="E246" s="24"/>
      <c r="F246" s="24" t="s">
        <v>967</v>
      </c>
      <c r="G246" s="24" t="s">
        <v>968</v>
      </c>
      <c r="H246" s="24" t="s">
        <v>147</v>
      </c>
      <c r="I246" s="26"/>
      <c r="J246" s="27" t="s">
        <v>318</v>
      </c>
    </row>
    <row r="247" spans="1:10" x14ac:dyDescent="0.25">
      <c r="A247" s="13" t="s">
        <v>350</v>
      </c>
      <c r="B247" s="28" t="s">
        <v>21</v>
      </c>
      <c r="C247" s="29" t="s">
        <v>195</v>
      </c>
      <c r="D247" s="24" t="str">
        <f>HYPERLINK("https://agenda.liternet.ro/cronici/kingarthurlegendofthesword.html","King Arthur: Legend of the Sword *)")</f>
        <v>King Arthur: Legend of the Sword *)</v>
      </c>
      <c r="E247" s="24"/>
      <c r="F247" s="24" t="s">
        <v>1022</v>
      </c>
      <c r="G247" s="24" t="s">
        <v>1023</v>
      </c>
      <c r="H247" s="24" t="s">
        <v>171</v>
      </c>
      <c r="I247" s="26"/>
      <c r="J247" s="27" t="s">
        <v>318</v>
      </c>
    </row>
    <row r="248" spans="1:10" x14ac:dyDescent="0.25">
      <c r="A248" s="13" t="s">
        <v>350</v>
      </c>
      <c r="B248" s="28" t="s">
        <v>21</v>
      </c>
      <c r="C248" s="29" t="s">
        <v>195</v>
      </c>
      <c r="D248" s="24" t="str">
        <f>HYPERLINK("https://agenda.liternet.ro/cronici/balaur.html","Balaur *)")</f>
        <v>Balaur *)</v>
      </c>
      <c r="E248" s="24"/>
      <c r="F248" s="24" t="s">
        <v>1058</v>
      </c>
      <c r="G248" s="24" t="s">
        <v>1059</v>
      </c>
      <c r="H248" s="24" t="s">
        <v>178</v>
      </c>
      <c r="I248" s="26"/>
      <c r="J248" s="27" t="s">
        <v>1060</v>
      </c>
    </row>
    <row r="249" spans="1:10" x14ac:dyDescent="0.25">
      <c r="A249" s="13" t="s">
        <v>350</v>
      </c>
      <c r="B249" s="28" t="s">
        <v>21</v>
      </c>
      <c r="C249" s="29" t="s">
        <v>190</v>
      </c>
      <c r="D249" s="24" t="s">
        <v>1009</v>
      </c>
      <c r="E249" s="24"/>
      <c r="F249" s="24" t="s">
        <v>1010</v>
      </c>
      <c r="G249" s="24" t="s">
        <v>1011</v>
      </c>
      <c r="H249" s="24" t="s">
        <v>125</v>
      </c>
      <c r="I249" s="26"/>
      <c r="J249" s="27" t="s">
        <v>318</v>
      </c>
    </row>
    <row r="250" spans="1:10" x14ac:dyDescent="0.25">
      <c r="A250" s="13" t="s">
        <v>350</v>
      </c>
      <c r="B250" s="28" t="s">
        <v>21</v>
      </c>
      <c r="C250" s="29" t="s">
        <v>150</v>
      </c>
      <c r="D250" s="24" t="s">
        <v>879</v>
      </c>
      <c r="E250" s="24"/>
      <c r="F250" s="24" t="s">
        <v>874</v>
      </c>
      <c r="G250" s="24" t="s">
        <v>880</v>
      </c>
      <c r="H250" s="24" t="s">
        <v>148</v>
      </c>
      <c r="I250" s="26"/>
      <c r="J250" s="27" t="s">
        <v>356</v>
      </c>
    </row>
    <row r="251" spans="1:10" x14ac:dyDescent="0.25">
      <c r="A251" s="13" t="s">
        <v>350</v>
      </c>
      <c r="B251" s="28" t="s">
        <v>21</v>
      </c>
      <c r="C251" s="29" t="s">
        <v>161</v>
      </c>
      <c r="D251" s="24" t="str">
        <f>HYPERLINK("https://agenda.liternet.ro/cronici/spykids2.html","Spy Kids 2 *)")</f>
        <v>Spy Kids 2 *)</v>
      </c>
      <c r="E251" s="24"/>
      <c r="F251" s="24" t="s">
        <v>954</v>
      </c>
      <c r="G251" s="24" t="s">
        <v>1033</v>
      </c>
      <c r="H251" s="24" t="s">
        <v>175</v>
      </c>
      <c r="I251" s="26"/>
      <c r="J251" s="27" t="s">
        <v>356</v>
      </c>
    </row>
    <row r="252" spans="1:10" x14ac:dyDescent="0.25">
      <c r="A252" s="13" t="s">
        <v>350</v>
      </c>
      <c r="B252" s="28" t="s">
        <v>21</v>
      </c>
      <c r="C252" s="29" t="s">
        <v>201</v>
      </c>
      <c r="D252" s="24" t="s">
        <v>969</v>
      </c>
      <c r="E252" s="24"/>
      <c r="F252" s="24" t="s">
        <v>970</v>
      </c>
      <c r="G252" s="24" t="s">
        <v>971</v>
      </c>
      <c r="H252" s="24" t="s">
        <v>147</v>
      </c>
      <c r="I252" s="26"/>
      <c r="J252" s="27" t="s">
        <v>318</v>
      </c>
    </row>
    <row r="253" spans="1:10" x14ac:dyDescent="0.25">
      <c r="A253" s="13" t="s">
        <v>350</v>
      </c>
      <c r="B253" s="28" t="s">
        <v>21</v>
      </c>
      <c r="C253" s="29" t="s">
        <v>156</v>
      </c>
      <c r="D253" s="24" t="str">
        <f>HYPERLINK("https://agenda.liternet.ro/cronici/ingoodcompany.html","In Good Company *)")</f>
        <v>In Good Company *)</v>
      </c>
      <c r="E253" s="24"/>
      <c r="F253" s="24" t="s">
        <v>906</v>
      </c>
      <c r="G253" s="24" t="s">
        <v>907</v>
      </c>
      <c r="H253" s="24" t="s">
        <v>157</v>
      </c>
      <c r="I253" s="26"/>
      <c r="J253" s="27" t="s">
        <v>356</v>
      </c>
    </row>
    <row r="254" spans="1:10" x14ac:dyDescent="0.25">
      <c r="A254" s="13" t="s">
        <v>350</v>
      </c>
      <c r="B254" s="28" t="s">
        <v>21</v>
      </c>
      <c r="C254" s="29" t="s">
        <v>187</v>
      </c>
      <c r="D254" s="24" t="s">
        <v>993</v>
      </c>
      <c r="E254" s="24"/>
      <c r="F254" s="24" t="s">
        <v>994</v>
      </c>
      <c r="G254" s="24" t="s">
        <v>995</v>
      </c>
      <c r="H254" s="24" t="s">
        <v>143</v>
      </c>
      <c r="I254" s="26"/>
      <c r="J254" s="27" t="s">
        <v>318</v>
      </c>
    </row>
    <row r="255" spans="1:10" x14ac:dyDescent="0.25">
      <c r="A255" s="13" t="s">
        <v>350</v>
      </c>
      <c r="B255" s="28" t="s">
        <v>21</v>
      </c>
      <c r="C255" s="29" t="s">
        <v>191</v>
      </c>
      <c r="D255" s="24" t="s">
        <v>1012</v>
      </c>
      <c r="E255" s="24"/>
      <c r="F255" s="24" t="s">
        <v>1013</v>
      </c>
      <c r="G255" s="24" t="s">
        <v>1014</v>
      </c>
      <c r="H255" s="24" t="s">
        <v>125</v>
      </c>
      <c r="I255" s="26"/>
      <c r="J255" s="27" t="s">
        <v>318</v>
      </c>
    </row>
    <row r="256" spans="1:10" x14ac:dyDescent="0.25">
      <c r="A256" s="13" t="s">
        <v>350</v>
      </c>
      <c r="B256" s="28" t="s">
        <v>21</v>
      </c>
      <c r="C256" s="29" t="s">
        <v>193</v>
      </c>
      <c r="D256" s="24" t="str">
        <f>HYPERLINK("https://agenda.liternet.ro/cronici/birdman.html","Birdman or (The Unexpected Virtue of Ignorance) *)")</f>
        <v>Birdman or (The Unexpected Virtue of Ignorance) *)</v>
      </c>
      <c r="E256" s="24"/>
      <c r="F256" s="24" t="s">
        <v>1020</v>
      </c>
      <c r="G256" s="24" t="s">
        <v>1021</v>
      </c>
      <c r="H256" s="24" t="s">
        <v>127</v>
      </c>
      <c r="I256" s="26"/>
      <c r="J256" s="27" t="s">
        <v>318</v>
      </c>
    </row>
    <row r="257" spans="1:10" x14ac:dyDescent="0.25">
      <c r="A257" s="13" t="s">
        <v>350</v>
      </c>
      <c r="B257" s="28" t="s">
        <v>21</v>
      </c>
      <c r="C257" s="29" t="s">
        <v>128</v>
      </c>
      <c r="D257" s="24" t="s">
        <v>1034</v>
      </c>
      <c r="E257" s="24"/>
      <c r="F257" s="24" t="s">
        <v>944</v>
      </c>
      <c r="G257" s="24" t="s">
        <v>1035</v>
      </c>
      <c r="H257" s="24" t="s">
        <v>175</v>
      </c>
      <c r="I257" s="26"/>
      <c r="J257" s="27" t="s">
        <v>318</v>
      </c>
    </row>
    <row r="258" spans="1:10" x14ac:dyDescent="0.25">
      <c r="A258" s="13" t="s">
        <v>350</v>
      </c>
      <c r="B258" s="28" t="s">
        <v>21</v>
      </c>
      <c r="C258" s="29" t="s">
        <v>128</v>
      </c>
      <c r="D258" s="24" t="s">
        <v>1041</v>
      </c>
      <c r="E258" s="24"/>
      <c r="F258" s="24" t="s">
        <v>1042</v>
      </c>
      <c r="G258" s="24" t="s">
        <v>1043</v>
      </c>
      <c r="H258" s="24" t="s">
        <v>147</v>
      </c>
      <c r="I258" s="26"/>
      <c r="J258" s="27" t="s">
        <v>318</v>
      </c>
    </row>
    <row r="259" spans="1:10" x14ac:dyDescent="0.25">
      <c r="A259" s="13" t="s">
        <v>350</v>
      </c>
      <c r="B259" s="28" t="s">
        <v>21</v>
      </c>
      <c r="C259" s="29" t="s">
        <v>170</v>
      </c>
      <c r="D259" s="24" t="s">
        <v>238</v>
      </c>
      <c r="E259" s="24"/>
      <c r="F259" s="24" t="s">
        <v>1061</v>
      </c>
      <c r="G259" s="24" t="s">
        <v>1062</v>
      </c>
      <c r="H259" s="24" t="s">
        <v>178</v>
      </c>
      <c r="I259" s="26"/>
      <c r="J259" s="27" t="s">
        <v>318</v>
      </c>
    </row>
    <row r="260" spans="1:10" x14ac:dyDescent="0.25">
      <c r="A260" s="13" t="s">
        <v>350</v>
      </c>
      <c r="B260" s="28" t="s">
        <v>21</v>
      </c>
      <c r="C260" s="29" t="s">
        <v>34</v>
      </c>
      <c r="D260" s="24" t="s">
        <v>996</v>
      </c>
      <c r="E260" s="24"/>
      <c r="F260" s="24" t="s">
        <v>997</v>
      </c>
      <c r="G260" s="24" t="s">
        <v>998</v>
      </c>
      <c r="H260" s="24" t="s">
        <v>143</v>
      </c>
      <c r="I260" s="26"/>
      <c r="J260" s="27" t="s">
        <v>318</v>
      </c>
    </row>
    <row r="261" spans="1:10" x14ac:dyDescent="0.25">
      <c r="A261" s="13" t="s">
        <v>350</v>
      </c>
      <c r="B261" s="28" t="s">
        <v>21</v>
      </c>
      <c r="C261" s="29" t="s">
        <v>196</v>
      </c>
      <c r="D261" s="24" t="s">
        <v>1024</v>
      </c>
      <c r="E261" s="24"/>
      <c r="F261" s="24" t="s">
        <v>1025</v>
      </c>
      <c r="G261" s="24" t="s">
        <v>1026</v>
      </c>
      <c r="H261" s="24" t="s">
        <v>171</v>
      </c>
      <c r="I261" s="26"/>
      <c r="J261" s="27" t="s">
        <v>318</v>
      </c>
    </row>
    <row r="262" spans="1:10" x14ac:dyDescent="0.25">
      <c r="A262" s="13" t="s">
        <v>350</v>
      </c>
      <c r="B262" s="28" t="s">
        <v>21</v>
      </c>
      <c r="C262" s="29" t="s">
        <v>120</v>
      </c>
      <c r="D262" s="24" t="s">
        <v>1015</v>
      </c>
      <c r="E262" s="24"/>
      <c r="F262" s="24" t="s">
        <v>1016</v>
      </c>
      <c r="G262" s="24" t="s">
        <v>1017</v>
      </c>
      <c r="H262" s="24" t="s">
        <v>125</v>
      </c>
      <c r="I262" s="26"/>
      <c r="J262" s="27" t="s">
        <v>318</v>
      </c>
    </row>
    <row r="263" spans="1:10" x14ac:dyDescent="0.25">
      <c r="A263" s="13" t="s">
        <v>350</v>
      </c>
      <c r="B263" s="28" t="s">
        <v>21</v>
      </c>
      <c r="C263" s="29" t="s">
        <v>126</v>
      </c>
      <c r="D263" s="24" t="s">
        <v>851</v>
      </c>
      <c r="E263" s="24"/>
      <c r="F263" s="24" t="s">
        <v>852</v>
      </c>
      <c r="G263" s="24" t="s">
        <v>853</v>
      </c>
      <c r="H263" s="24" t="s">
        <v>127</v>
      </c>
      <c r="I263" s="26"/>
      <c r="J263" s="27" t="s">
        <v>318</v>
      </c>
    </row>
    <row r="264" spans="1:10" x14ac:dyDescent="0.25">
      <c r="A264" s="13" t="s">
        <v>350</v>
      </c>
      <c r="B264" s="28" t="s">
        <v>21</v>
      </c>
      <c r="C264" s="29" t="s">
        <v>176</v>
      </c>
      <c r="D264" s="24" t="s">
        <v>1044</v>
      </c>
      <c r="E264" s="24"/>
      <c r="F264" s="24" t="s">
        <v>1045</v>
      </c>
      <c r="G264" s="24" t="s">
        <v>1046</v>
      </c>
      <c r="H264" s="24" t="s">
        <v>147</v>
      </c>
      <c r="I264" s="26"/>
      <c r="J264" s="27" t="s">
        <v>318</v>
      </c>
    </row>
    <row r="265" spans="1:10" x14ac:dyDescent="0.25">
      <c r="A265" s="13" t="s">
        <v>350</v>
      </c>
      <c r="B265" s="28" t="s">
        <v>21</v>
      </c>
      <c r="C265" s="29" t="s">
        <v>204</v>
      </c>
      <c r="D265" s="24" t="s">
        <v>1063</v>
      </c>
      <c r="E265" s="24"/>
      <c r="F265" s="24" t="s">
        <v>1064</v>
      </c>
      <c r="G265" s="24" t="s">
        <v>1065</v>
      </c>
      <c r="H265" s="24" t="s">
        <v>178</v>
      </c>
      <c r="I265" s="26"/>
      <c r="J265" s="27" t="s">
        <v>318</v>
      </c>
    </row>
    <row r="266" spans="1:10" x14ac:dyDescent="0.25">
      <c r="A266" s="13" t="s">
        <v>350</v>
      </c>
      <c r="B266" s="28" t="s">
        <v>21</v>
      </c>
      <c r="C266" s="29" t="s">
        <v>17</v>
      </c>
      <c r="D266" s="24" t="s">
        <v>881</v>
      </c>
      <c r="E266" s="24"/>
      <c r="F266" s="24" t="s">
        <v>882</v>
      </c>
      <c r="G266" s="24" t="s">
        <v>883</v>
      </c>
      <c r="H266" s="24" t="s">
        <v>148</v>
      </c>
      <c r="I266" s="26"/>
      <c r="J266" s="27" t="s">
        <v>318</v>
      </c>
    </row>
    <row r="267" spans="1:10" x14ac:dyDescent="0.25">
      <c r="A267" s="13" t="s">
        <v>350</v>
      </c>
      <c r="B267" s="28" t="s">
        <v>21</v>
      </c>
      <c r="C267" s="29" t="s">
        <v>17</v>
      </c>
      <c r="D267" s="24" t="s">
        <v>999</v>
      </c>
      <c r="E267" s="24"/>
      <c r="F267" s="24" t="s">
        <v>1000</v>
      </c>
      <c r="G267" s="24" t="s">
        <v>1001</v>
      </c>
      <c r="H267" s="24" t="s">
        <v>143</v>
      </c>
      <c r="I267" s="26"/>
      <c r="J267" s="27" t="s">
        <v>318</v>
      </c>
    </row>
    <row r="268" spans="1:10" x14ac:dyDescent="0.25">
      <c r="A268" s="13" t="s">
        <v>350</v>
      </c>
      <c r="B268" s="28" t="s">
        <v>21</v>
      </c>
      <c r="C268" s="29" t="s">
        <v>17</v>
      </c>
      <c r="D268" s="24" t="s">
        <v>1210</v>
      </c>
      <c r="E268" s="24"/>
      <c r="F268" s="24" t="s">
        <v>1211</v>
      </c>
      <c r="G268" s="24" t="s">
        <v>1212</v>
      </c>
      <c r="H268" s="24" t="s">
        <v>166</v>
      </c>
      <c r="I268" s="26"/>
      <c r="J268" s="27" t="s">
        <v>318</v>
      </c>
    </row>
    <row r="269" spans="1:10" x14ac:dyDescent="0.25">
      <c r="A269" s="13" t="s">
        <v>350</v>
      </c>
      <c r="B269" s="28" t="s">
        <v>21</v>
      </c>
      <c r="C269" s="29" t="s">
        <v>158</v>
      </c>
      <c r="D269" s="24" t="s">
        <v>908</v>
      </c>
      <c r="E269" s="24"/>
      <c r="F269" s="24" t="s">
        <v>909</v>
      </c>
      <c r="G269" s="24" t="s">
        <v>910</v>
      </c>
      <c r="H269" s="24" t="s">
        <v>157</v>
      </c>
      <c r="I269" s="26"/>
      <c r="J269" s="27" t="s">
        <v>318</v>
      </c>
    </row>
    <row r="270" spans="1:10" x14ac:dyDescent="0.25">
      <c r="A270" s="13" t="s">
        <v>350</v>
      </c>
      <c r="B270" s="28" t="s">
        <v>21</v>
      </c>
      <c r="C270" s="29" t="s">
        <v>131</v>
      </c>
      <c r="D270" s="24" t="s">
        <v>1047</v>
      </c>
      <c r="E270" s="24"/>
      <c r="F270" s="24" t="s">
        <v>1048</v>
      </c>
      <c r="G270" s="24" t="s">
        <v>1049</v>
      </c>
      <c r="H270" s="24" t="s">
        <v>147</v>
      </c>
      <c r="I270" s="26"/>
      <c r="J270" s="27" t="s">
        <v>318</v>
      </c>
    </row>
    <row r="271" spans="1:10" x14ac:dyDescent="0.25">
      <c r="A271" s="13" t="s">
        <v>350</v>
      </c>
      <c r="B271" s="28" t="s">
        <v>21</v>
      </c>
      <c r="C271" s="29" t="s">
        <v>153</v>
      </c>
      <c r="D271" s="24" t="s">
        <v>1027</v>
      </c>
      <c r="E271" s="24"/>
      <c r="F271" s="24" t="s">
        <v>1028</v>
      </c>
      <c r="G271" s="24" t="s">
        <v>1029</v>
      </c>
      <c r="H271" s="24" t="s">
        <v>171</v>
      </c>
      <c r="I271" s="26"/>
      <c r="J271" s="27" t="s">
        <v>318</v>
      </c>
    </row>
    <row r="272" spans="1:10" x14ac:dyDescent="0.25">
      <c r="A272" s="13" t="s">
        <v>350</v>
      </c>
      <c r="B272" s="28" t="s">
        <v>21</v>
      </c>
      <c r="C272" s="29" t="s">
        <v>173</v>
      </c>
      <c r="D272" s="24" t="s">
        <v>897</v>
      </c>
      <c r="E272" s="24"/>
      <c r="F272" s="24" t="s">
        <v>892</v>
      </c>
      <c r="G272" s="24" t="s">
        <v>898</v>
      </c>
      <c r="H272" s="24" t="s">
        <v>175</v>
      </c>
      <c r="I272" s="26"/>
      <c r="J272" s="27" t="s">
        <v>326</v>
      </c>
    </row>
    <row r="273" spans="1:10" x14ac:dyDescent="0.25">
      <c r="A273" s="13" t="s">
        <v>350</v>
      </c>
      <c r="B273" s="28" t="s">
        <v>21</v>
      </c>
      <c r="C273" s="29" t="s">
        <v>173</v>
      </c>
      <c r="D273" s="24" t="str">
        <f>HYPERLINK("https://agenda.liternet.ro/cronici/revenant.html","The Revenant *)")</f>
        <v>The Revenant *)</v>
      </c>
      <c r="E273" s="24"/>
      <c r="F273" s="24" t="s">
        <v>1213</v>
      </c>
      <c r="G273" s="24" t="s">
        <v>1214</v>
      </c>
      <c r="H273" s="24" t="s">
        <v>234</v>
      </c>
      <c r="I273" s="26"/>
      <c r="J273" s="27" t="s">
        <v>318</v>
      </c>
    </row>
    <row r="274" spans="1:10" x14ac:dyDescent="0.25">
      <c r="A274" s="13" t="s">
        <v>350</v>
      </c>
      <c r="B274" s="28" t="s">
        <v>21</v>
      </c>
      <c r="C274" s="29" t="s">
        <v>188</v>
      </c>
      <c r="D274" s="24" t="str">
        <f>HYPERLINK("https://agenda.liternet.ro/cronici/equalizer3.html","The Equalizer 3 *)")</f>
        <v>The Equalizer 3 *)</v>
      </c>
      <c r="E274" s="24"/>
      <c r="F274" s="24" t="s">
        <v>1002</v>
      </c>
      <c r="G274" s="24" t="s">
        <v>1003</v>
      </c>
      <c r="H274" s="24" t="s">
        <v>143</v>
      </c>
      <c r="I274" s="26"/>
      <c r="J274" s="27" t="s">
        <v>318</v>
      </c>
    </row>
    <row r="275" spans="1:10" x14ac:dyDescent="0.25">
      <c r="A275" s="13" t="s">
        <v>350</v>
      </c>
      <c r="B275" s="28" t="s">
        <v>21</v>
      </c>
      <c r="C275" s="29" t="s">
        <v>177</v>
      </c>
      <c r="D275" s="24" t="str">
        <f>HYPERLINK("https://agenda.liternet.ro/cronici/captainphillips.html","Captain Phillips *)")</f>
        <v>Captain Phillips *)</v>
      </c>
      <c r="E275" s="24"/>
      <c r="F275" s="24" t="s">
        <v>1050</v>
      </c>
      <c r="G275" s="24" t="s">
        <v>1051</v>
      </c>
      <c r="H275" s="24" t="s">
        <v>147</v>
      </c>
      <c r="I275" s="26"/>
      <c r="J275" s="27" t="s">
        <v>318</v>
      </c>
    </row>
    <row r="276" spans="1:10" x14ac:dyDescent="0.25">
      <c r="A276" s="13" t="s">
        <v>350</v>
      </c>
      <c r="B276" s="28" t="s">
        <v>21</v>
      </c>
      <c r="C276" s="29" t="s">
        <v>181</v>
      </c>
      <c r="D276" s="24" t="str">
        <f>HYPERLINK("https://agenda.liternet.ro/cronici/buffalosoldiers.html","Buffalo Soldiers *)")</f>
        <v>Buffalo Soldiers *)</v>
      </c>
      <c r="E276" s="24"/>
      <c r="F276" s="24" t="s">
        <v>982</v>
      </c>
      <c r="G276" s="24" t="s">
        <v>983</v>
      </c>
      <c r="H276" s="24" t="s">
        <v>165</v>
      </c>
      <c r="I276" s="26"/>
      <c r="J276" s="27" t="s">
        <v>318</v>
      </c>
    </row>
    <row r="277" spans="1:10" x14ac:dyDescent="0.25">
      <c r="A277" s="13" t="s">
        <v>350</v>
      </c>
      <c r="B277" s="28" t="s">
        <v>21</v>
      </c>
      <c r="C277" s="29" t="s">
        <v>205</v>
      </c>
      <c r="D277" s="24" t="s">
        <v>1066</v>
      </c>
      <c r="E277" s="24"/>
      <c r="F277" s="24" t="s">
        <v>1067</v>
      </c>
      <c r="G277" s="24" t="s">
        <v>1068</v>
      </c>
      <c r="H277" s="24" t="s">
        <v>178</v>
      </c>
      <c r="I277" s="26"/>
      <c r="J277" s="27" t="s">
        <v>318</v>
      </c>
    </row>
    <row r="278" spans="1:10" x14ac:dyDescent="0.25">
      <c r="A278" s="13" t="s">
        <v>350</v>
      </c>
      <c r="B278" s="28" t="s">
        <v>21</v>
      </c>
      <c r="C278" s="29" t="s">
        <v>123</v>
      </c>
      <c r="D278" s="24" t="str">
        <f>HYPERLINK("https://agenda.liternet.ro/cronici/missionimpossible3.html","Mission: Impossible 3 *)")</f>
        <v>Mission: Impossible 3 *)</v>
      </c>
      <c r="E278" s="24"/>
      <c r="F278" s="24" t="s">
        <v>884</v>
      </c>
      <c r="G278" s="24" t="s">
        <v>894</v>
      </c>
      <c r="H278" s="24" t="s">
        <v>180</v>
      </c>
      <c r="I278" s="26"/>
      <c r="J278" s="27" t="s">
        <v>318</v>
      </c>
    </row>
    <row r="279" spans="1:10" x14ac:dyDescent="0.25">
      <c r="A279" s="13" t="s">
        <v>350</v>
      </c>
      <c r="B279" s="28" t="s">
        <v>21</v>
      </c>
      <c r="C279" s="29" t="s">
        <v>183</v>
      </c>
      <c r="D279" s="24" t="s">
        <v>934</v>
      </c>
      <c r="E279" s="24"/>
      <c r="F279" s="24" t="s">
        <v>935</v>
      </c>
      <c r="G279" s="24" t="s">
        <v>936</v>
      </c>
      <c r="H279" s="24" t="s">
        <v>166</v>
      </c>
      <c r="I279" s="26"/>
      <c r="J279" s="27" t="s">
        <v>318</v>
      </c>
    </row>
    <row r="280" spans="1:10" x14ac:dyDescent="0.25">
      <c r="A280" s="13" t="s">
        <v>350</v>
      </c>
      <c r="B280" s="28" t="s">
        <v>21</v>
      </c>
      <c r="C280" s="29" t="s">
        <v>183</v>
      </c>
      <c r="D280" s="24" t="str">
        <f>HYPERLINK("https://agenda.liternet.ro/cronici/men.html","Men *)")</f>
        <v>Men *)</v>
      </c>
      <c r="E280" s="24"/>
      <c r="F280" s="24" t="s">
        <v>1004</v>
      </c>
      <c r="G280" s="24" t="s">
        <v>1005</v>
      </c>
      <c r="H280" s="24" t="s">
        <v>143</v>
      </c>
      <c r="I280" s="26"/>
      <c r="J280" s="27" t="s">
        <v>318</v>
      </c>
    </row>
    <row r="281" spans="1:10" x14ac:dyDescent="0.25">
      <c r="A281" s="13" t="s">
        <v>350</v>
      </c>
      <c r="B281" s="28" t="s">
        <v>21</v>
      </c>
      <c r="C281" s="29" t="s">
        <v>1474</v>
      </c>
      <c r="D281" s="24" t="str">
        <f>HYPERLINK("https://agenda.liternet.ro/cronici/blackhawkdown.html","Black Hawk Down *)")</f>
        <v>Black Hawk Down *)</v>
      </c>
      <c r="E281" s="24"/>
      <c r="F281" s="24" t="s">
        <v>1036</v>
      </c>
      <c r="G281" s="24" t="s">
        <v>1037</v>
      </c>
      <c r="H281" s="24" t="s">
        <v>175</v>
      </c>
      <c r="I281" s="26"/>
      <c r="J281" s="27" t="s">
        <v>356</v>
      </c>
    </row>
    <row r="282" spans="1:10" x14ac:dyDescent="0.25">
      <c r="A282" s="13" t="s">
        <v>350</v>
      </c>
      <c r="B282" s="28" t="s">
        <v>21</v>
      </c>
      <c r="C282" s="29" t="s">
        <v>1475</v>
      </c>
      <c r="D282" s="24" t="s">
        <v>1052</v>
      </c>
      <c r="E282" s="24"/>
      <c r="F282" s="24" t="s">
        <v>1053</v>
      </c>
      <c r="G282" s="24" t="s">
        <v>1054</v>
      </c>
      <c r="H282" s="24" t="s">
        <v>147</v>
      </c>
      <c r="I282" s="26"/>
      <c r="J282" s="27" t="s">
        <v>326</v>
      </c>
    </row>
    <row r="283" spans="1:10" x14ac:dyDescent="0.25">
      <c r="A283" s="13" t="s">
        <v>340</v>
      </c>
      <c r="B283" s="28" t="s">
        <v>16</v>
      </c>
      <c r="C283" s="29" t="s">
        <v>220</v>
      </c>
      <c r="D283" s="24" t="s">
        <v>897</v>
      </c>
      <c r="E283" s="24"/>
      <c r="F283" s="24" t="s">
        <v>892</v>
      </c>
      <c r="G283" s="24" t="s">
        <v>898</v>
      </c>
      <c r="H283" s="24" t="s">
        <v>175</v>
      </c>
      <c r="I283" s="26"/>
      <c r="J283" s="27" t="s">
        <v>326</v>
      </c>
    </row>
    <row r="284" spans="1:10" x14ac:dyDescent="0.25">
      <c r="A284" s="13" t="s">
        <v>340</v>
      </c>
      <c r="B284" s="28" t="s">
        <v>16</v>
      </c>
      <c r="C284" s="29" t="s">
        <v>210</v>
      </c>
      <c r="D284" s="24" t="s">
        <v>1015</v>
      </c>
      <c r="E284" s="24"/>
      <c r="F284" s="24" t="s">
        <v>1016</v>
      </c>
      <c r="G284" s="24" t="s">
        <v>1017</v>
      </c>
      <c r="H284" s="24" t="s">
        <v>125</v>
      </c>
      <c r="I284" s="26"/>
      <c r="J284" s="27" t="s">
        <v>318</v>
      </c>
    </row>
    <row r="285" spans="1:10" x14ac:dyDescent="0.25">
      <c r="A285" s="13" t="s">
        <v>340</v>
      </c>
      <c r="B285" s="28" t="s">
        <v>16</v>
      </c>
      <c r="C285" s="29" t="s">
        <v>209</v>
      </c>
      <c r="D285" s="24" t="s">
        <v>996</v>
      </c>
      <c r="E285" s="24"/>
      <c r="F285" s="24" t="s">
        <v>997</v>
      </c>
      <c r="G285" s="24" t="s">
        <v>998</v>
      </c>
      <c r="H285" s="24" t="s">
        <v>143</v>
      </c>
      <c r="I285" s="26"/>
      <c r="J285" s="27" t="s">
        <v>318</v>
      </c>
    </row>
    <row r="286" spans="1:10" x14ac:dyDescent="0.25">
      <c r="A286" s="13" t="s">
        <v>340</v>
      </c>
      <c r="B286" s="28" t="s">
        <v>16</v>
      </c>
      <c r="C286" s="29" t="s">
        <v>219</v>
      </c>
      <c r="D286" s="24" t="str">
        <f>HYPERLINK("https://agenda.liternet.ro/cronici/keepingmum.html","Keeping Mum *)")</f>
        <v>Keeping Mum *)</v>
      </c>
      <c r="E286" s="24"/>
      <c r="F286" s="24" t="s">
        <v>1122</v>
      </c>
      <c r="G286" s="24" t="s">
        <v>1123</v>
      </c>
      <c r="H286" s="24" t="s">
        <v>139</v>
      </c>
      <c r="I286" s="26"/>
      <c r="J286" s="27" t="s">
        <v>1060</v>
      </c>
    </row>
    <row r="287" spans="1:10" x14ac:dyDescent="0.25">
      <c r="A287" s="13" t="s">
        <v>340</v>
      </c>
      <c r="B287" s="28" t="s">
        <v>16</v>
      </c>
      <c r="C287" s="29" t="s">
        <v>197</v>
      </c>
      <c r="D287" s="24" t="str">
        <f>HYPERLINK("https://agenda.liternet.ro/cronici/robots.html","Robots *)")</f>
        <v>Robots *)</v>
      </c>
      <c r="E287" s="24"/>
      <c r="F287" s="24" t="s">
        <v>1102</v>
      </c>
      <c r="G287" s="24" t="s">
        <v>1103</v>
      </c>
      <c r="H287" s="24" t="s">
        <v>127</v>
      </c>
      <c r="I287" s="26"/>
      <c r="J287" s="27" t="s">
        <v>326</v>
      </c>
    </row>
    <row r="288" spans="1:10" x14ac:dyDescent="0.25">
      <c r="A288" s="13" t="s">
        <v>340</v>
      </c>
      <c r="B288" s="28" t="s">
        <v>16</v>
      </c>
      <c r="C288" s="29" t="s">
        <v>216</v>
      </c>
      <c r="D288" s="24" t="s">
        <v>1027</v>
      </c>
      <c r="E288" s="24"/>
      <c r="F288" s="24" t="s">
        <v>1028</v>
      </c>
      <c r="G288" s="24" t="s">
        <v>1029</v>
      </c>
      <c r="H288" s="24" t="s">
        <v>171</v>
      </c>
      <c r="I288" s="26"/>
      <c r="J288" s="27" t="s">
        <v>318</v>
      </c>
    </row>
    <row r="289" spans="1:10" x14ac:dyDescent="0.25">
      <c r="A289" s="13" t="s">
        <v>340</v>
      </c>
      <c r="B289" s="28" t="s">
        <v>16</v>
      </c>
      <c r="C289" s="29" t="s">
        <v>216</v>
      </c>
      <c r="D289" s="24" t="s">
        <v>1136</v>
      </c>
      <c r="E289" s="24"/>
      <c r="F289" s="24" t="s">
        <v>1137</v>
      </c>
      <c r="G289" s="24" t="s">
        <v>1138</v>
      </c>
      <c r="H289" s="24" t="s">
        <v>178</v>
      </c>
      <c r="I289" s="26"/>
      <c r="J289" s="27" t="s">
        <v>318</v>
      </c>
    </row>
    <row r="290" spans="1:10" x14ac:dyDescent="0.25">
      <c r="A290" s="13" t="s">
        <v>340</v>
      </c>
      <c r="B290" s="28" t="s">
        <v>16</v>
      </c>
      <c r="C290" s="29" t="s">
        <v>28</v>
      </c>
      <c r="D290" s="24" t="s">
        <v>1078</v>
      </c>
      <c r="E290" s="24"/>
      <c r="F290" s="24" t="s">
        <v>1079</v>
      </c>
      <c r="G290" s="24" t="s">
        <v>1080</v>
      </c>
      <c r="H290" s="24" t="s">
        <v>208</v>
      </c>
      <c r="I290" s="26"/>
      <c r="J290" s="27" t="s">
        <v>318</v>
      </c>
    </row>
    <row r="291" spans="1:10" x14ac:dyDescent="0.25">
      <c r="A291" s="13" t="s">
        <v>340</v>
      </c>
      <c r="B291" s="28" t="s">
        <v>16</v>
      </c>
      <c r="C291" s="29" t="s">
        <v>159</v>
      </c>
      <c r="D291" s="24" t="str">
        <f>HYPERLINK("https://agenda.liternet.ro/cronici/ingoodcompany.html","In Good Company *)")</f>
        <v>In Good Company *)</v>
      </c>
      <c r="E291" s="24"/>
      <c r="F291" s="24" t="s">
        <v>906</v>
      </c>
      <c r="G291" s="24" t="s">
        <v>907</v>
      </c>
      <c r="H291" s="24" t="s">
        <v>157</v>
      </c>
      <c r="I291" s="26"/>
      <c r="J291" s="27" t="s">
        <v>356</v>
      </c>
    </row>
    <row r="292" spans="1:10" x14ac:dyDescent="0.25">
      <c r="A292" s="13" t="s">
        <v>340</v>
      </c>
      <c r="B292" s="28" t="s">
        <v>16</v>
      </c>
      <c r="C292" s="29" t="s">
        <v>185</v>
      </c>
      <c r="D292" s="24" t="s">
        <v>1139</v>
      </c>
      <c r="E292" s="24"/>
      <c r="F292" s="24" t="s">
        <v>1140</v>
      </c>
      <c r="G292" s="24" t="s">
        <v>1141</v>
      </c>
      <c r="H292" s="24" t="s">
        <v>178</v>
      </c>
      <c r="I292" s="26"/>
      <c r="J292" s="27" t="s">
        <v>318</v>
      </c>
    </row>
    <row r="293" spans="1:10" x14ac:dyDescent="0.25">
      <c r="A293" s="13" t="s">
        <v>340</v>
      </c>
      <c r="B293" s="28" t="s">
        <v>16</v>
      </c>
      <c r="C293" s="29" t="s">
        <v>29</v>
      </c>
      <c r="D293" s="24" t="s">
        <v>931</v>
      </c>
      <c r="E293" s="24"/>
      <c r="F293" s="24" t="s">
        <v>932</v>
      </c>
      <c r="G293" s="24" t="s">
        <v>933</v>
      </c>
      <c r="H293" s="24" t="s">
        <v>166</v>
      </c>
      <c r="I293" s="26"/>
      <c r="J293" s="27" t="s">
        <v>318</v>
      </c>
    </row>
    <row r="294" spans="1:10" x14ac:dyDescent="0.25">
      <c r="A294" s="13" t="s">
        <v>340</v>
      </c>
      <c r="B294" s="28" t="s">
        <v>16</v>
      </c>
      <c r="C294" s="29" t="s">
        <v>217</v>
      </c>
      <c r="D294" s="24" t="str">
        <f>HYPERLINK("https://agenda.liternet.ro/cronici/slidingdoors.html","Sliding Doors *)")</f>
        <v>Sliding Doors *)</v>
      </c>
      <c r="E294" s="24"/>
      <c r="F294" s="24" t="s">
        <v>1112</v>
      </c>
      <c r="G294" s="24" t="s">
        <v>1113</v>
      </c>
      <c r="H294" s="24" t="s">
        <v>171</v>
      </c>
      <c r="I294" s="26"/>
      <c r="J294" s="27" t="s">
        <v>356</v>
      </c>
    </row>
    <row r="295" spans="1:10" x14ac:dyDescent="0.25">
      <c r="A295" s="13" t="s">
        <v>340</v>
      </c>
      <c r="B295" s="28" t="s">
        <v>16</v>
      </c>
      <c r="C295" s="29" t="s">
        <v>203</v>
      </c>
      <c r="D295" s="24" t="s">
        <v>1086</v>
      </c>
      <c r="E295" s="24"/>
      <c r="F295" s="24" t="s">
        <v>1087</v>
      </c>
      <c r="G295" s="24" t="s">
        <v>1088</v>
      </c>
      <c r="H295" s="24" t="s">
        <v>125</v>
      </c>
      <c r="I295" s="26"/>
      <c r="J295" s="27" t="s">
        <v>318</v>
      </c>
    </row>
    <row r="296" spans="1:10" x14ac:dyDescent="0.25">
      <c r="A296" s="13" t="s">
        <v>340</v>
      </c>
      <c r="B296" s="28" t="s">
        <v>16</v>
      </c>
      <c r="C296" s="29" t="s">
        <v>221</v>
      </c>
      <c r="D296" s="24" t="s">
        <v>1124</v>
      </c>
      <c r="E296" s="24"/>
      <c r="F296" s="24" t="s">
        <v>1031</v>
      </c>
      <c r="G296" s="24" t="s">
        <v>1032</v>
      </c>
      <c r="H296" s="24" t="s">
        <v>175</v>
      </c>
      <c r="I296" s="26"/>
      <c r="J296" s="27" t="s">
        <v>318</v>
      </c>
    </row>
    <row r="297" spans="1:10" x14ac:dyDescent="0.25">
      <c r="A297" s="13" t="s">
        <v>340</v>
      </c>
      <c r="B297" s="28" t="s">
        <v>16</v>
      </c>
      <c r="C297" s="29" t="s">
        <v>160</v>
      </c>
      <c r="D297" s="24" t="s">
        <v>911</v>
      </c>
      <c r="E297" s="24"/>
      <c r="F297" s="24" t="s">
        <v>912</v>
      </c>
      <c r="G297" s="24" t="s">
        <v>913</v>
      </c>
      <c r="H297" s="24" t="s">
        <v>157</v>
      </c>
      <c r="I297" s="26"/>
      <c r="J297" s="27" t="s">
        <v>701</v>
      </c>
    </row>
    <row r="298" spans="1:10" x14ac:dyDescent="0.25">
      <c r="A298" s="13" t="s">
        <v>340</v>
      </c>
      <c r="B298" s="28" t="s">
        <v>16</v>
      </c>
      <c r="C298" s="29" t="s">
        <v>207</v>
      </c>
      <c r="D298" s="24" t="s">
        <v>1073</v>
      </c>
      <c r="E298" s="24"/>
      <c r="F298" s="24" t="s">
        <v>1074</v>
      </c>
      <c r="G298" s="24" t="s">
        <v>1075</v>
      </c>
      <c r="H298" s="24" t="s">
        <v>165</v>
      </c>
      <c r="I298" s="26"/>
      <c r="J298" s="27" t="s">
        <v>318</v>
      </c>
    </row>
    <row r="299" spans="1:10" x14ac:dyDescent="0.25">
      <c r="A299" s="13" t="s">
        <v>340</v>
      </c>
      <c r="B299" s="28" t="s">
        <v>16</v>
      </c>
      <c r="C299" s="29" t="s">
        <v>151</v>
      </c>
      <c r="D299" s="24" t="str">
        <f>HYPERLINK("https://agenda.liternet.ro/cronici/startrek9.html","Star Trek: The Future Begins / Star Trek XI *)")</f>
        <v>Star Trek: The Future Begins / Star Trek XI *)</v>
      </c>
      <c r="E299" s="24"/>
      <c r="F299" s="24" t="s">
        <v>884</v>
      </c>
      <c r="G299" s="24" t="s">
        <v>885</v>
      </c>
      <c r="H299" s="24" t="s">
        <v>148</v>
      </c>
      <c r="I299" s="26"/>
      <c r="J299" s="27" t="s">
        <v>318</v>
      </c>
    </row>
    <row r="300" spans="1:10" x14ac:dyDescent="0.25">
      <c r="A300" s="13" t="s">
        <v>340</v>
      </c>
      <c r="B300" s="28" t="s">
        <v>16</v>
      </c>
      <c r="C300" s="29" t="s">
        <v>211</v>
      </c>
      <c r="D300" s="24" t="str">
        <f>HYPERLINK("https://agenda.liternet.ro/cronici/theoryofeverything.html","The Theory of Everything *)")</f>
        <v>The Theory of Everything *)</v>
      </c>
      <c r="E300" s="24"/>
      <c r="F300" s="24" t="s">
        <v>1089</v>
      </c>
      <c r="G300" s="24" t="s">
        <v>1090</v>
      </c>
      <c r="H300" s="24" t="s">
        <v>125</v>
      </c>
      <c r="I300" s="26"/>
      <c r="J300" s="27" t="s">
        <v>318</v>
      </c>
    </row>
    <row r="301" spans="1:10" x14ac:dyDescent="0.25">
      <c r="A301" s="13" t="s">
        <v>340</v>
      </c>
      <c r="B301" s="28" t="s">
        <v>16</v>
      </c>
      <c r="C301" s="29" t="s">
        <v>211</v>
      </c>
      <c r="D301" s="24" t="s">
        <v>1047</v>
      </c>
      <c r="E301" s="24"/>
      <c r="F301" s="24" t="s">
        <v>1048</v>
      </c>
      <c r="G301" s="24" t="s">
        <v>1049</v>
      </c>
      <c r="H301" s="24" t="s">
        <v>147</v>
      </c>
      <c r="I301" s="26"/>
      <c r="J301" s="27" t="s">
        <v>318</v>
      </c>
    </row>
    <row r="302" spans="1:10" x14ac:dyDescent="0.25">
      <c r="A302" s="13" t="s">
        <v>340</v>
      </c>
      <c r="B302" s="28" t="s">
        <v>16</v>
      </c>
      <c r="C302" s="29" t="s">
        <v>214</v>
      </c>
      <c r="D302" s="24" t="str">
        <f>HYPERLINK("https://agenda.liternet.ro/cronici/eternalsunshineofthespotlessmind.html","Eternal Sunshine of the Spotless Mind *)")</f>
        <v>Eternal Sunshine of the Spotless Mind *)</v>
      </c>
      <c r="E302" s="24"/>
      <c r="F302" s="24" t="s">
        <v>1104</v>
      </c>
      <c r="G302" s="24" t="s">
        <v>1105</v>
      </c>
      <c r="H302" s="24" t="s">
        <v>127</v>
      </c>
      <c r="I302" s="26"/>
      <c r="J302" s="27" t="s">
        <v>326</v>
      </c>
    </row>
    <row r="303" spans="1:10" x14ac:dyDescent="0.25">
      <c r="A303" s="13" t="s">
        <v>340</v>
      </c>
      <c r="B303" s="28" t="s">
        <v>16</v>
      </c>
      <c r="C303" s="29" t="s">
        <v>223</v>
      </c>
      <c r="D303" s="24" t="s">
        <v>1142</v>
      </c>
      <c r="E303" s="24"/>
      <c r="F303" s="24" t="s">
        <v>1143</v>
      </c>
      <c r="G303" s="24" t="s">
        <v>1144</v>
      </c>
      <c r="H303" s="24" t="s">
        <v>178</v>
      </c>
      <c r="I303" s="26"/>
      <c r="J303" s="27" t="s">
        <v>318</v>
      </c>
    </row>
    <row r="304" spans="1:10" x14ac:dyDescent="0.25">
      <c r="A304" s="13" t="s">
        <v>340</v>
      </c>
      <c r="B304" s="28" t="s">
        <v>16</v>
      </c>
      <c r="C304" s="29" t="s">
        <v>150</v>
      </c>
      <c r="D304" s="24" t="s">
        <v>1125</v>
      </c>
      <c r="E304" s="24"/>
      <c r="F304" s="24" t="s">
        <v>991</v>
      </c>
      <c r="G304" s="24" t="s">
        <v>1126</v>
      </c>
      <c r="H304" s="24" t="s">
        <v>175</v>
      </c>
      <c r="I304" s="26"/>
      <c r="J304" s="27" t="s">
        <v>318</v>
      </c>
    </row>
    <row r="305" spans="1:10" x14ac:dyDescent="0.25">
      <c r="A305" s="13" t="s">
        <v>340</v>
      </c>
      <c r="B305" s="28" t="s">
        <v>16</v>
      </c>
      <c r="C305" s="29" t="s">
        <v>161</v>
      </c>
      <c r="D305" s="24" t="s">
        <v>914</v>
      </c>
      <c r="E305" s="24"/>
      <c r="F305" s="24" t="s">
        <v>915</v>
      </c>
      <c r="G305" s="24" t="s">
        <v>916</v>
      </c>
      <c r="H305" s="24" t="s">
        <v>157</v>
      </c>
      <c r="I305" s="26"/>
      <c r="J305" s="27" t="s">
        <v>318</v>
      </c>
    </row>
    <row r="306" spans="1:10" x14ac:dyDescent="0.25">
      <c r="A306" s="13" t="s">
        <v>340</v>
      </c>
      <c r="B306" s="28" t="s">
        <v>16</v>
      </c>
      <c r="C306" s="29" t="s">
        <v>161</v>
      </c>
      <c r="D306" s="24" t="str">
        <f>HYPERLINK("https://agenda.liternet.ro/cronici/fabelmans.html","The Fabelmans *)")</f>
        <v>The Fabelmans *)</v>
      </c>
      <c r="E306" s="24"/>
      <c r="F306" s="24" t="s">
        <v>892</v>
      </c>
      <c r="G306" s="24" t="s">
        <v>1114</v>
      </c>
      <c r="H306" s="24" t="s">
        <v>171</v>
      </c>
      <c r="I306" s="26"/>
      <c r="J306" s="27" t="s">
        <v>318</v>
      </c>
    </row>
    <row r="307" spans="1:10" x14ac:dyDescent="0.25">
      <c r="A307" s="13" t="s">
        <v>340</v>
      </c>
      <c r="B307" s="28" t="s">
        <v>16</v>
      </c>
      <c r="C307" s="29" t="s">
        <v>235</v>
      </c>
      <c r="D307" s="24" t="str">
        <f>HYPERLINK("https://agenda.liternet.ro/cronici/revenant.html","The Revenant *)")</f>
        <v>The Revenant *)</v>
      </c>
      <c r="E307" s="24"/>
      <c r="F307" s="24" t="s">
        <v>1213</v>
      </c>
      <c r="G307" s="24" t="s">
        <v>1214</v>
      </c>
      <c r="H307" s="24" t="s">
        <v>147</v>
      </c>
      <c r="I307" s="26"/>
      <c r="J307" s="27" t="s">
        <v>318</v>
      </c>
    </row>
    <row r="308" spans="1:10" x14ac:dyDescent="0.25">
      <c r="A308" s="13" t="s">
        <v>340</v>
      </c>
      <c r="B308" s="28" t="s">
        <v>16</v>
      </c>
      <c r="C308" s="29" t="s">
        <v>215</v>
      </c>
      <c r="D308" s="24" t="s">
        <v>1106</v>
      </c>
      <c r="E308" s="24"/>
      <c r="F308" s="24" t="s">
        <v>1107</v>
      </c>
      <c r="G308" s="24" t="s">
        <v>1108</v>
      </c>
      <c r="H308" s="24" t="s">
        <v>127</v>
      </c>
      <c r="I308" s="26"/>
      <c r="J308" s="27" t="s">
        <v>318</v>
      </c>
    </row>
    <row r="309" spans="1:10" x14ac:dyDescent="0.25">
      <c r="A309" s="13" t="s">
        <v>340</v>
      </c>
      <c r="B309" s="28" t="s">
        <v>16</v>
      </c>
      <c r="C309" s="29" t="s">
        <v>212</v>
      </c>
      <c r="D309" s="24" t="s">
        <v>1091</v>
      </c>
      <c r="E309" s="24"/>
      <c r="F309" s="24" t="s">
        <v>1092</v>
      </c>
      <c r="G309" s="24" t="s">
        <v>1093</v>
      </c>
      <c r="H309" s="24" t="s">
        <v>125</v>
      </c>
      <c r="I309" s="26"/>
      <c r="J309" s="27" t="s">
        <v>318</v>
      </c>
    </row>
    <row r="310" spans="1:10" x14ac:dyDescent="0.25">
      <c r="A310" s="13" t="s">
        <v>340</v>
      </c>
      <c r="B310" s="28" t="s">
        <v>16</v>
      </c>
      <c r="C310" s="29" t="s">
        <v>152</v>
      </c>
      <c r="D310" s="24" t="str">
        <f>HYPERLINK("https://agenda.liternet.ro/cronici/northbynorthwest.html","North by Northwest *)")</f>
        <v>North by Northwest *)</v>
      </c>
      <c r="E310" s="24"/>
      <c r="F310" s="24" t="s">
        <v>886</v>
      </c>
      <c r="G310" s="24" t="s">
        <v>887</v>
      </c>
      <c r="H310" s="24" t="s">
        <v>148</v>
      </c>
      <c r="I310" s="26"/>
      <c r="J310" s="27" t="s">
        <v>326</v>
      </c>
    </row>
    <row r="311" spans="1:10" x14ac:dyDescent="0.25">
      <c r="A311" s="13" t="s">
        <v>340</v>
      </c>
      <c r="B311" s="28" t="s">
        <v>16</v>
      </c>
      <c r="C311" s="29" t="s">
        <v>224</v>
      </c>
      <c r="D311" s="24" t="str">
        <f>HYPERLINK("https://agenda.liternet.ro/cronici/jaddehkhaki.html","Jaddeh Khaki / Hit the Road *)")</f>
        <v>Jaddeh Khaki / Hit the Road *)</v>
      </c>
      <c r="E311" s="24"/>
      <c r="F311" s="24" t="s">
        <v>1145</v>
      </c>
      <c r="G311" s="24" t="s">
        <v>1146</v>
      </c>
      <c r="H311" s="24" t="s">
        <v>178</v>
      </c>
      <c r="I311" s="26"/>
      <c r="J311" s="27" t="s">
        <v>318</v>
      </c>
    </row>
    <row r="312" spans="1:10" x14ac:dyDescent="0.25">
      <c r="A312" s="13" t="s">
        <v>340</v>
      </c>
      <c r="B312" s="28" t="s">
        <v>16</v>
      </c>
      <c r="C312" s="29" t="s">
        <v>213</v>
      </c>
      <c r="D312" s="24" t="s">
        <v>1094</v>
      </c>
      <c r="E312" s="24"/>
      <c r="F312" s="24" t="s">
        <v>1095</v>
      </c>
      <c r="G312" s="24" t="s">
        <v>1096</v>
      </c>
      <c r="H312" s="24" t="s">
        <v>125</v>
      </c>
      <c r="I312" s="26"/>
      <c r="J312" s="27" t="s">
        <v>318</v>
      </c>
    </row>
    <row r="313" spans="1:10" x14ac:dyDescent="0.25">
      <c r="A313" s="13" t="s">
        <v>340</v>
      </c>
      <c r="B313" s="28" t="s">
        <v>16</v>
      </c>
      <c r="C313" s="29" t="s">
        <v>222</v>
      </c>
      <c r="D313" s="24" t="str">
        <f>HYPERLINK("https://agenda.liternet.ro/cronici/minorityreport.html","Minority Report *)")</f>
        <v>Minority Report *)</v>
      </c>
      <c r="E313" s="24"/>
      <c r="F313" s="24" t="s">
        <v>892</v>
      </c>
      <c r="G313" s="24" t="s">
        <v>1127</v>
      </c>
      <c r="H313" s="24" t="s">
        <v>175</v>
      </c>
      <c r="I313" s="26"/>
      <c r="J313" s="27" t="s">
        <v>326</v>
      </c>
    </row>
    <row r="314" spans="1:10" x14ac:dyDescent="0.25">
      <c r="A314" s="13" t="s">
        <v>340</v>
      </c>
      <c r="B314" s="28" t="s">
        <v>16</v>
      </c>
      <c r="C314" s="29" t="s">
        <v>129</v>
      </c>
      <c r="D314" s="24" t="s">
        <v>854</v>
      </c>
      <c r="E314" s="24"/>
      <c r="F314" s="24" t="s">
        <v>855</v>
      </c>
      <c r="G314" s="24" t="s">
        <v>856</v>
      </c>
      <c r="H314" s="24" t="s">
        <v>127</v>
      </c>
      <c r="I314" s="26"/>
      <c r="J314" s="27" t="s">
        <v>318</v>
      </c>
    </row>
    <row r="315" spans="1:10" x14ac:dyDescent="0.25">
      <c r="A315" s="13" t="s">
        <v>340</v>
      </c>
      <c r="B315" s="28" t="s">
        <v>16</v>
      </c>
      <c r="C315" s="29" t="s">
        <v>24</v>
      </c>
      <c r="D315" s="24" t="s">
        <v>1130</v>
      </c>
      <c r="E315" s="24"/>
      <c r="F315" s="24" t="s">
        <v>1131</v>
      </c>
      <c r="G315" s="24" t="s">
        <v>1132</v>
      </c>
      <c r="H315" s="24" t="s">
        <v>147</v>
      </c>
      <c r="I315" s="26"/>
      <c r="J315" s="27" t="s">
        <v>318</v>
      </c>
    </row>
    <row r="316" spans="1:10" x14ac:dyDescent="0.25">
      <c r="A316" s="13" t="s">
        <v>340</v>
      </c>
      <c r="B316" s="28" t="s">
        <v>16</v>
      </c>
      <c r="C316" s="29" t="s">
        <v>225</v>
      </c>
      <c r="D316" s="24" t="s">
        <v>1147</v>
      </c>
      <c r="E316" s="24"/>
      <c r="F316" s="24" t="s">
        <v>1148</v>
      </c>
      <c r="G316" s="24" t="s">
        <v>1149</v>
      </c>
      <c r="H316" s="24" t="s">
        <v>178</v>
      </c>
      <c r="I316" s="26"/>
      <c r="J316" s="27" t="s">
        <v>318</v>
      </c>
    </row>
    <row r="317" spans="1:10" x14ac:dyDescent="0.25">
      <c r="A317" s="13" t="s">
        <v>340</v>
      </c>
      <c r="B317" s="28" t="s">
        <v>16</v>
      </c>
      <c r="C317" s="29" t="s">
        <v>17</v>
      </c>
      <c r="D317" s="24" t="s">
        <v>848</v>
      </c>
      <c r="E317" s="24"/>
      <c r="F317" s="24" t="s">
        <v>849</v>
      </c>
      <c r="G317" s="24" t="s">
        <v>850</v>
      </c>
      <c r="H317" s="24" t="s">
        <v>127</v>
      </c>
      <c r="I317" s="26"/>
      <c r="J317" s="27" t="s">
        <v>318</v>
      </c>
    </row>
    <row r="318" spans="1:10" x14ac:dyDescent="0.25">
      <c r="A318" s="13" t="s">
        <v>340</v>
      </c>
      <c r="B318" s="28" t="s">
        <v>16</v>
      </c>
      <c r="C318" s="29" t="s">
        <v>17</v>
      </c>
      <c r="D318" s="24" t="s">
        <v>888</v>
      </c>
      <c r="E318" s="24"/>
      <c r="F318" s="24" t="s">
        <v>889</v>
      </c>
      <c r="G318" s="24" t="s">
        <v>890</v>
      </c>
      <c r="H318" s="24" t="s">
        <v>148</v>
      </c>
      <c r="I318" s="26"/>
      <c r="J318" s="27" t="s">
        <v>318</v>
      </c>
    </row>
    <row r="319" spans="1:10" x14ac:dyDescent="0.25">
      <c r="A319" s="13" t="s">
        <v>340</v>
      </c>
      <c r="B319" s="28" t="s">
        <v>16</v>
      </c>
      <c r="C319" s="29" t="s">
        <v>17</v>
      </c>
      <c r="D319" s="24" t="str">
        <f>HYPERLINK("https://agenda.liternet.ro/cronici/equalizer.html","The Equalizer *)")</f>
        <v>The Equalizer *)</v>
      </c>
      <c r="E319" s="24"/>
      <c r="F319" s="24" t="s">
        <v>1002</v>
      </c>
      <c r="G319" s="24" t="s">
        <v>1069</v>
      </c>
      <c r="H319" s="24" t="s">
        <v>206</v>
      </c>
      <c r="I319" s="26"/>
      <c r="J319" s="27" t="s">
        <v>318</v>
      </c>
    </row>
    <row r="320" spans="1:10" x14ac:dyDescent="0.25">
      <c r="A320" s="13" t="s">
        <v>340</v>
      </c>
      <c r="B320" s="28" t="s">
        <v>16</v>
      </c>
      <c r="C320" s="29" t="s">
        <v>17</v>
      </c>
      <c r="D320" s="24" t="str">
        <f>HYPERLINK("https://agenda.liternet.ro/cronici/castelulcraitei.html","Castelul Crăiței *)")</f>
        <v>Castelul Crăiței *)</v>
      </c>
      <c r="E320" s="24"/>
      <c r="F320" s="24" t="s">
        <v>1076</v>
      </c>
      <c r="G320" s="24" t="s">
        <v>1077</v>
      </c>
      <c r="H320" s="24" t="s">
        <v>165</v>
      </c>
      <c r="I320" s="26"/>
      <c r="J320" s="27" t="s">
        <v>318</v>
      </c>
    </row>
    <row r="321" spans="1:10" x14ac:dyDescent="0.25">
      <c r="A321" s="13" t="s">
        <v>340</v>
      </c>
      <c r="B321" s="28" t="s">
        <v>16</v>
      </c>
      <c r="C321" s="29" t="s">
        <v>17</v>
      </c>
      <c r="D321" s="24" t="str">
        <f>HYPERLINK("https://agenda.liternet.ro/cronici/wanted.html","Wanted *)")</f>
        <v>Wanted *)</v>
      </c>
      <c r="E321" s="24"/>
      <c r="F321" s="24" t="s">
        <v>1081</v>
      </c>
      <c r="G321" s="24" t="s">
        <v>1082</v>
      </c>
      <c r="H321" s="24" t="s">
        <v>208</v>
      </c>
      <c r="I321" s="26"/>
      <c r="J321" s="27" t="s">
        <v>318</v>
      </c>
    </row>
    <row r="322" spans="1:10" x14ac:dyDescent="0.25">
      <c r="A322" s="13" t="s">
        <v>340</v>
      </c>
      <c r="B322" s="28" t="s">
        <v>16</v>
      </c>
      <c r="C322" s="29" t="s">
        <v>17</v>
      </c>
      <c r="D322" s="24" t="s">
        <v>1083</v>
      </c>
      <c r="E322" s="24"/>
      <c r="F322" s="24" t="s">
        <v>1084</v>
      </c>
      <c r="G322" s="24" t="s">
        <v>1085</v>
      </c>
      <c r="H322" s="24" t="s">
        <v>143</v>
      </c>
      <c r="I322" s="26"/>
      <c r="J322" s="27" t="s">
        <v>318</v>
      </c>
    </row>
    <row r="323" spans="1:10" x14ac:dyDescent="0.25">
      <c r="A323" s="13" t="s">
        <v>340</v>
      </c>
      <c r="B323" s="28" t="s">
        <v>16</v>
      </c>
      <c r="C323" s="29" t="s">
        <v>17</v>
      </c>
      <c r="D323" s="24" t="s">
        <v>1115</v>
      </c>
      <c r="E323" s="24"/>
      <c r="F323" s="24" t="s">
        <v>1116</v>
      </c>
      <c r="G323" s="24" t="s">
        <v>1117</v>
      </c>
      <c r="H323" s="24" t="s">
        <v>171</v>
      </c>
      <c r="I323" s="26"/>
      <c r="J323" s="27" t="s">
        <v>318</v>
      </c>
    </row>
    <row r="324" spans="1:10" x14ac:dyDescent="0.25">
      <c r="A324" s="13" t="s">
        <v>340</v>
      </c>
      <c r="B324" s="28" t="s">
        <v>16</v>
      </c>
      <c r="C324" s="29" t="s">
        <v>17</v>
      </c>
      <c r="D324" s="24" t="s">
        <v>1215</v>
      </c>
      <c r="E324" s="24"/>
      <c r="F324" s="24" t="s">
        <v>1216</v>
      </c>
      <c r="G324" s="24" t="s">
        <v>1217</v>
      </c>
      <c r="H324" s="24" t="s">
        <v>232</v>
      </c>
      <c r="I324" s="26"/>
      <c r="J324" s="27" t="s">
        <v>318</v>
      </c>
    </row>
    <row r="325" spans="1:10" x14ac:dyDescent="0.25">
      <c r="A325" s="13" t="s">
        <v>340</v>
      </c>
      <c r="B325" s="28" t="s">
        <v>16</v>
      </c>
      <c r="C325" s="29" t="s">
        <v>144</v>
      </c>
      <c r="D325" s="24" t="s">
        <v>1097</v>
      </c>
      <c r="E325" s="24"/>
      <c r="F325" s="24" t="s">
        <v>1098</v>
      </c>
      <c r="G325" s="24" t="s">
        <v>1099</v>
      </c>
      <c r="H325" s="24" t="s">
        <v>125</v>
      </c>
      <c r="I325" s="26"/>
      <c r="J325" s="27" t="s">
        <v>318</v>
      </c>
    </row>
    <row r="326" spans="1:10" x14ac:dyDescent="0.25">
      <c r="A326" s="13" t="s">
        <v>340</v>
      </c>
      <c r="B326" s="28" t="s">
        <v>16</v>
      </c>
      <c r="C326" s="29" t="s">
        <v>131</v>
      </c>
      <c r="D326" s="24" t="str">
        <f>HYPERLINK("https://agenda.liternet.ro/cronici/oldmanandthegun.html","The Old Man and the Gun *)")</f>
        <v>The Old Man and the Gun *)</v>
      </c>
      <c r="E326" s="24"/>
      <c r="F326" s="24" t="s">
        <v>1156</v>
      </c>
      <c r="G326" s="24" t="s">
        <v>1157</v>
      </c>
      <c r="H326" s="24" t="s">
        <v>180</v>
      </c>
      <c r="I326" s="26"/>
      <c r="J326" s="27" t="s">
        <v>318</v>
      </c>
    </row>
    <row r="327" spans="1:10" x14ac:dyDescent="0.25">
      <c r="A327" s="13" t="s">
        <v>340</v>
      </c>
      <c r="B327" s="28" t="s">
        <v>16</v>
      </c>
      <c r="C327" s="29" t="s">
        <v>130</v>
      </c>
      <c r="D327" s="24" t="s">
        <v>851</v>
      </c>
      <c r="E327" s="24"/>
      <c r="F327" s="24" t="s">
        <v>852</v>
      </c>
      <c r="G327" s="24" t="s">
        <v>853</v>
      </c>
      <c r="H327" s="24" t="s">
        <v>127</v>
      </c>
      <c r="I327" s="26"/>
      <c r="J327" s="27" t="s">
        <v>318</v>
      </c>
    </row>
    <row r="328" spans="1:10" x14ac:dyDescent="0.25">
      <c r="A328" s="13" t="s">
        <v>340</v>
      </c>
      <c r="B328" s="28" t="s">
        <v>16</v>
      </c>
      <c r="C328" s="29" t="s">
        <v>142</v>
      </c>
      <c r="D328" s="24" t="str">
        <f>HYPERLINK("https://agenda.liternet.ro/cronici/matrixresurrections.html","The Matrix Resurrections *)")</f>
        <v>The Matrix Resurrections *)</v>
      </c>
      <c r="E328" s="24"/>
      <c r="F328" s="24" t="s">
        <v>1118</v>
      </c>
      <c r="G328" s="24" t="s">
        <v>1119</v>
      </c>
      <c r="H328" s="24" t="s">
        <v>171</v>
      </c>
      <c r="I328" s="26"/>
      <c r="J328" s="27" t="s">
        <v>318</v>
      </c>
    </row>
    <row r="329" spans="1:10" x14ac:dyDescent="0.25">
      <c r="A329" s="13" t="s">
        <v>340</v>
      </c>
      <c r="B329" s="28" t="s">
        <v>16</v>
      </c>
      <c r="C329" s="29" t="s">
        <v>153</v>
      </c>
      <c r="D329" s="24" t="s">
        <v>891</v>
      </c>
      <c r="E329" s="24"/>
      <c r="F329" s="24" t="s">
        <v>892</v>
      </c>
      <c r="G329" s="24" t="s">
        <v>893</v>
      </c>
      <c r="H329" s="24" t="s">
        <v>148</v>
      </c>
      <c r="I329" s="26"/>
      <c r="J329" s="27" t="s">
        <v>538</v>
      </c>
    </row>
    <row r="330" spans="1:10" x14ac:dyDescent="0.25">
      <c r="A330" s="13" t="s">
        <v>340</v>
      </c>
      <c r="B330" s="28" t="s">
        <v>16</v>
      </c>
      <c r="C330" s="29" t="s">
        <v>173</v>
      </c>
      <c r="D330" s="24" t="str">
        <f>HYPERLINK("https://agenda.liternet.ro/cronici/indianajones4.html","Indiana Jones and the Kingdom of the Crystal Skull *)")</f>
        <v>Indiana Jones and the Kingdom of the Crystal Skull *)</v>
      </c>
      <c r="E330" s="24"/>
      <c r="F330" s="24" t="s">
        <v>892</v>
      </c>
      <c r="G330" s="24" t="s">
        <v>1128</v>
      </c>
      <c r="H330" s="24" t="s">
        <v>175</v>
      </c>
      <c r="I330" s="26"/>
      <c r="J330" s="27" t="s">
        <v>318</v>
      </c>
    </row>
    <row r="331" spans="1:10" x14ac:dyDescent="0.25">
      <c r="A331" s="13" t="s">
        <v>340</v>
      </c>
      <c r="B331" s="28" t="s">
        <v>16</v>
      </c>
      <c r="C331" s="29" t="s">
        <v>177</v>
      </c>
      <c r="D331" s="24" t="s">
        <v>1070</v>
      </c>
      <c r="E331" s="24"/>
      <c r="F331" s="24" t="s">
        <v>1071</v>
      </c>
      <c r="G331" s="24" t="s">
        <v>1072</v>
      </c>
      <c r="H331" s="24" t="s">
        <v>206</v>
      </c>
      <c r="I331" s="26"/>
      <c r="J331" s="27" t="s">
        <v>318</v>
      </c>
    </row>
    <row r="332" spans="1:10" x14ac:dyDescent="0.25">
      <c r="A332" s="13" t="s">
        <v>340</v>
      </c>
      <c r="B332" s="28" t="s">
        <v>16</v>
      </c>
      <c r="C332" s="29" t="s">
        <v>155</v>
      </c>
      <c r="D332" s="24" t="str">
        <f>HYPERLINK("https://agenda.liternet.ro/cronici/rush.html","Rush *)")</f>
        <v>Rush *)</v>
      </c>
      <c r="E332" s="24"/>
      <c r="F332" s="24" t="s">
        <v>1208</v>
      </c>
      <c r="G332" s="24" t="s">
        <v>1209</v>
      </c>
      <c r="H332" s="24" t="s">
        <v>180</v>
      </c>
      <c r="I332" s="26"/>
      <c r="J332" s="27" t="s">
        <v>318</v>
      </c>
    </row>
    <row r="333" spans="1:10" x14ac:dyDescent="0.25">
      <c r="A333" s="13" t="s">
        <v>340</v>
      </c>
      <c r="B333" s="28" t="s">
        <v>16</v>
      </c>
      <c r="C333" s="29" t="s">
        <v>132</v>
      </c>
      <c r="D333" s="24" t="s">
        <v>133</v>
      </c>
      <c r="E333" s="24"/>
      <c r="F333" s="24" t="s">
        <v>857</v>
      </c>
      <c r="G333" s="24"/>
      <c r="H333" s="24" t="s">
        <v>134</v>
      </c>
      <c r="I333" s="26"/>
      <c r="J333" s="27" t="s">
        <v>318</v>
      </c>
    </row>
    <row r="334" spans="1:10" x14ac:dyDescent="0.25">
      <c r="A334" s="13" t="s">
        <v>340</v>
      </c>
      <c r="B334" s="28" t="s">
        <v>16</v>
      </c>
      <c r="C334" s="29" t="s">
        <v>132</v>
      </c>
      <c r="D334" s="24" t="str">
        <f>HYPERLINK("https://agenda.liternet.ro/cronici/loveactually.html","Love Actually *)")</f>
        <v>Love Actually *)</v>
      </c>
      <c r="E334" s="24"/>
      <c r="F334" s="24" t="s">
        <v>917</v>
      </c>
      <c r="G334" s="24" t="s">
        <v>918</v>
      </c>
      <c r="H334" s="24" t="s">
        <v>157</v>
      </c>
      <c r="I334" s="26"/>
      <c r="J334" s="27" t="s">
        <v>326</v>
      </c>
    </row>
    <row r="335" spans="1:10" x14ac:dyDescent="0.25">
      <c r="A335" s="13" t="s">
        <v>340</v>
      </c>
      <c r="B335" s="28" t="s">
        <v>16</v>
      </c>
      <c r="C335" s="29" t="s">
        <v>226</v>
      </c>
      <c r="D335" s="24" t="s">
        <v>1150</v>
      </c>
      <c r="E335" s="24"/>
      <c r="F335" s="24" t="s">
        <v>1151</v>
      </c>
      <c r="G335" s="24" t="s">
        <v>1152</v>
      </c>
      <c r="H335" s="24" t="s">
        <v>178</v>
      </c>
      <c r="I335" s="26"/>
      <c r="J335" s="27" t="s">
        <v>318</v>
      </c>
    </row>
    <row r="336" spans="1:10" x14ac:dyDescent="0.25">
      <c r="A336" s="13" t="s">
        <v>340</v>
      </c>
      <c r="B336" s="28" t="s">
        <v>16</v>
      </c>
      <c r="C336" s="29" t="s">
        <v>183</v>
      </c>
      <c r="D336" s="24" t="s">
        <v>1210</v>
      </c>
      <c r="E336" s="24"/>
      <c r="F336" s="24" t="s">
        <v>1211</v>
      </c>
      <c r="G336" s="24" t="s">
        <v>1212</v>
      </c>
      <c r="H336" s="24" t="s">
        <v>166</v>
      </c>
      <c r="I336" s="26"/>
      <c r="J336" s="27" t="s">
        <v>318</v>
      </c>
    </row>
    <row r="337" spans="1:10" x14ac:dyDescent="0.25">
      <c r="A337" s="13" t="s">
        <v>340</v>
      </c>
      <c r="B337" s="28" t="s">
        <v>16</v>
      </c>
      <c r="C337" s="29" t="s">
        <v>1476</v>
      </c>
      <c r="D337" s="24" t="s">
        <v>1109</v>
      </c>
      <c r="E337" s="24"/>
      <c r="F337" s="24" t="s">
        <v>1110</v>
      </c>
      <c r="G337" s="24" t="s">
        <v>1111</v>
      </c>
      <c r="H337" s="24" t="s">
        <v>127</v>
      </c>
      <c r="I337" s="26"/>
      <c r="J337" s="27" t="s">
        <v>318</v>
      </c>
    </row>
    <row r="338" spans="1:10" x14ac:dyDescent="0.25">
      <c r="A338" s="13" t="s">
        <v>340</v>
      </c>
      <c r="B338" s="28" t="s">
        <v>16</v>
      </c>
      <c r="C338" s="29" t="s">
        <v>1476</v>
      </c>
      <c r="D338" s="24" t="s">
        <v>218</v>
      </c>
      <c r="E338" s="24"/>
      <c r="F338" s="24" t="s">
        <v>1120</v>
      </c>
      <c r="G338" s="24" t="s">
        <v>1121</v>
      </c>
      <c r="H338" s="24" t="s">
        <v>171</v>
      </c>
      <c r="I338" s="26"/>
      <c r="J338" s="27" t="s">
        <v>356</v>
      </c>
    </row>
    <row r="339" spans="1:10" x14ac:dyDescent="0.25">
      <c r="A339" s="13" t="s">
        <v>340</v>
      </c>
      <c r="B339" s="28" t="s">
        <v>16</v>
      </c>
      <c r="C339" s="29" t="s">
        <v>1477</v>
      </c>
      <c r="D339" s="24" t="str">
        <f>HYPERLINK("https://agenda.liternet.ro/cronici/hobbit3.html","The Hobbit: The Battle of the Five Armies *)")</f>
        <v>The Hobbit: The Battle of the Five Armies *)</v>
      </c>
      <c r="E339" s="24"/>
      <c r="F339" s="24" t="s">
        <v>926</v>
      </c>
      <c r="G339" s="24" t="s">
        <v>927</v>
      </c>
      <c r="H339" s="24" t="s">
        <v>164</v>
      </c>
      <c r="I339" s="26"/>
      <c r="J339" s="27" t="s">
        <v>318</v>
      </c>
    </row>
    <row r="340" spans="1:10" x14ac:dyDescent="0.25">
      <c r="A340" s="13" t="s">
        <v>340</v>
      </c>
      <c r="B340" s="28" t="s">
        <v>16</v>
      </c>
      <c r="C340" s="29" t="s">
        <v>1478</v>
      </c>
      <c r="D340" s="24" t="str">
        <f>HYPERLINK("https://agenda.liternet.ro/cronici/sleepyhollow.html","Sleepy Hollow *)")</f>
        <v>Sleepy Hollow *)</v>
      </c>
      <c r="E340" s="24"/>
      <c r="F340" s="24" t="s">
        <v>874</v>
      </c>
      <c r="G340" s="24" t="s">
        <v>1129</v>
      </c>
      <c r="H340" s="24" t="s">
        <v>175</v>
      </c>
      <c r="I340" s="26"/>
      <c r="J340" s="27" t="s">
        <v>326</v>
      </c>
    </row>
    <row r="341" spans="1:10" x14ac:dyDescent="0.25">
      <c r="A341" s="13" t="s">
        <v>340</v>
      </c>
      <c r="B341" s="28" t="s">
        <v>16</v>
      </c>
      <c r="C341" s="29" t="s">
        <v>1478</v>
      </c>
      <c r="D341" s="24" t="s">
        <v>1133</v>
      </c>
      <c r="E341" s="24"/>
      <c r="F341" s="24" t="s">
        <v>1134</v>
      </c>
      <c r="G341" s="24" t="s">
        <v>1135</v>
      </c>
      <c r="H341" s="24" t="s">
        <v>147</v>
      </c>
      <c r="I341" s="26"/>
      <c r="J341" s="27" t="s">
        <v>318</v>
      </c>
    </row>
    <row r="342" spans="1:10" x14ac:dyDescent="0.25">
      <c r="A342" s="13" t="s">
        <v>340</v>
      </c>
      <c r="B342" s="28" t="s">
        <v>16</v>
      </c>
      <c r="C342" s="29" t="s">
        <v>1479</v>
      </c>
      <c r="D342" s="24" t="s">
        <v>1153</v>
      </c>
      <c r="E342" s="24"/>
      <c r="F342" s="24" t="s">
        <v>1154</v>
      </c>
      <c r="G342" s="24" t="s">
        <v>1155</v>
      </c>
      <c r="H342" s="24" t="s">
        <v>178</v>
      </c>
      <c r="I342" s="26"/>
      <c r="J342" s="27" t="s">
        <v>318</v>
      </c>
    </row>
    <row r="343" spans="1:10" x14ac:dyDescent="0.25">
      <c r="A343" s="13" t="s">
        <v>340</v>
      </c>
      <c r="B343" s="28" t="s">
        <v>16</v>
      </c>
      <c r="C343" s="29" t="s">
        <v>1480</v>
      </c>
      <c r="D343" s="24" t="str">
        <f>HYPERLINK("https://agenda.liternet.ro/cronici/brokebackmountain.html","Brokeback Mountain *)")</f>
        <v>Brokeback Mountain *)</v>
      </c>
      <c r="E343" s="24"/>
      <c r="F343" s="24" t="s">
        <v>1100</v>
      </c>
      <c r="G343" s="24" t="s">
        <v>1101</v>
      </c>
      <c r="H343" s="24" t="s">
        <v>125</v>
      </c>
      <c r="I343" s="26"/>
      <c r="J343" s="27" t="s">
        <v>326</v>
      </c>
    </row>
    <row r="344" spans="1:10" x14ac:dyDescent="0.25">
      <c r="A344" s="13" t="s">
        <v>845</v>
      </c>
      <c r="B344" s="28" t="s">
        <v>96</v>
      </c>
      <c r="C344" s="29" t="s">
        <v>212</v>
      </c>
      <c r="D344" s="24" t="str">
        <f>HYPERLINK("https://agenda.liternet.ro/cronici/mastergardener.html","Master Gardener *)")</f>
        <v>Master Gardener *)</v>
      </c>
      <c r="E344" s="24"/>
      <c r="F344" s="24" t="s">
        <v>1166</v>
      </c>
      <c r="G344" s="24" t="s">
        <v>1167</v>
      </c>
      <c r="H344" s="24" t="s">
        <v>125</v>
      </c>
      <c r="I344" s="26"/>
      <c r="J344" s="27" t="s">
        <v>318</v>
      </c>
    </row>
    <row r="345" spans="1:10" x14ac:dyDescent="0.25">
      <c r="A345" s="13" t="s">
        <v>845</v>
      </c>
      <c r="B345" s="28" t="s">
        <v>96</v>
      </c>
      <c r="C345" s="29" t="s">
        <v>168</v>
      </c>
      <c r="D345" s="24" t="s">
        <v>1197</v>
      </c>
      <c r="E345" s="24"/>
      <c r="F345" s="24" t="s">
        <v>1198</v>
      </c>
      <c r="G345" s="24" t="s">
        <v>1199</v>
      </c>
      <c r="H345" s="24" t="s">
        <v>178</v>
      </c>
      <c r="I345" s="26"/>
      <c r="J345" s="27" t="s">
        <v>318</v>
      </c>
    </row>
    <row r="346" spans="1:10" x14ac:dyDescent="0.25">
      <c r="A346" s="13" t="s">
        <v>845</v>
      </c>
      <c r="B346" s="28" t="s">
        <v>96</v>
      </c>
      <c r="C346" s="29" t="s">
        <v>233</v>
      </c>
      <c r="D346" s="24" t="s">
        <v>1185</v>
      </c>
      <c r="E346" s="24"/>
      <c r="F346" s="24" t="s">
        <v>1186</v>
      </c>
      <c r="G346" s="24" t="s">
        <v>1187</v>
      </c>
      <c r="H346" s="24" t="s">
        <v>147</v>
      </c>
      <c r="I346" s="26"/>
      <c r="J346" s="27" t="s">
        <v>318</v>
      </c>
    </row>
    <row r="347" spans="1:10" x14ac:dyDescent="0.25">
      <c r="A347" s="13" t="s">
        <v>845</v>
      </c>
      <c r="B347" s="28" t="s">
        <v>96</v>
      </c>
      <c r="C347" s="29" t="s">
        <v>170</v>
      </c>
      <c r="D347" s="24" t="str">
        <f>HYPERLINK("https://agenda.liternet.ro/cronici/shakespeareinlove.html","Shakespeare in Love *)")</f>
        <v>Shakespeare in Love *)</v>
      </c>
      <c r="E347" s="24"/>
      <c r="F347" s="24" t="s">
        <v>1158</v>
      </c>
      <c r="G347" s="24" t="s">
        <v>1159</v>
      </c>
      <c r="H347" s="24" t="s">
        <v>143</v>
      </c>
      <c r="I347" s="26"/>
      <c r="J347" s="27" t="s">
        <v>326</v>
      </c>
    </row>
    <row r="348" spans="1:10" x14ac:dyDescent="0.25">
      <c r="A348" s="13" t="s">
        <v>845</v>
      </c>
      <c r="B348" s="28" t="s">
        <v>96</v>
      </c>
      <c r="C348" s="29" t="s">
        <v>170</v>
      </c>
      <c r="D348" s="24" t="s">
        <v>1223</v>
      </c>
      <c r="E348" s="24"/>
      <c r="F348" s="24" t="s">
        <v>1224</v>
      </c>
      <c r="G348" s="24" t="s">
        <v>1225</v>
      </c>
      <c r="H348" s="24" t="s">
        <v>175</v>
      </c>
      <c r="I348" s="26"/>
      <c r="J348" s="27" t="s">
        <v>701</v>
      </c>
    </row>
    <row r="349" spans="1:10" x14ac:dyDescent="0.25">
      <c r="A349" s="13" t="s">
        <v>845</v>
      </c>
      <c r="B349" s="28" t="s">
        <v>96</v>
      </c>
      <c r="C349" s="29" t="s">
        <v>236</v>
      </c>
      <c r="D349" s="24" t="s">
        <v>1218</v>
      </c>
      <c r="E349" s="24"/>
      <c r="F349" s="24" t="s">
        <v>1219</v>
      </c>
      <c r="G349" s="24" t="s">
        <v>1220</v>
      </c>
      <c r="H349" s="24" t="s">
        <v>171</v>
      </c>
      <c r="I349" s="26"/>
      <c r="J349" s="27" t="s">
        <v>318</v>
      </c>
    </row>
    <row r="350" spans="1:10" x14ac:dyDescent="0.25">
      <c r="A350" s="13" t="s">
        <v>845</v>
      </c>
      <c r="B350" s="28" t="s">
        <v>96</v>
      </c>
      <c r="C350" s="29" t="s">
        <v>228</v>
      </c>
      <c r="D350" s="24" t="s">
        <v>1168</v>
      </c>
      <c r="E350" s="24"/>
      <c r="F350" s="24" t="s">
        <v>865</v>
      </c>
      <c r="G350" s="24" t="s">
        <v>1169</v>
      </c>
      <c r="H350" s="24" t="s">
        <v>125</v>
      </c>
      <c r="I350" s="26"/>
      <c r="J350" s="27" t="s">
        <v>318</v>
      </c>
    </row>
    <row r="351" spans="1:10" x14ac:dyDescent="0.25">
      <c r="A351" s="13" t="s">
        <v>845</v>
      </c>
      <c r="B351" s="28" t="s">
        <v>96</v>
      </c>
      <c r="C351" s="29" t="s">
        <v>176</v>
      </c>
      <c r="D351" s="24" t="s">
        <v>1188</v>
      </c>
      <c r="E351" s="24"/>
      <c r="F351" s="24" t="s">
        <v>1189</v>
      </c>
      <c r="G351" s="24" t="s">
        <v>1190</v>
      </c>
      <c r="H351" s="24" t="s">
        <v>147</v>
      </c>
      <c r="I351" s="26"/>
      <c r="J351" s="27" t="s">
        <v>318</v>
      </c>
    </row>
    <row r="352" spans="1:10" x14ac:dyDescent="0.25">
      <c r="A352" s="13" t="s">
        <v>845</v>
      </c>
      <c r="B352" s="28" t="s">
        <v>96</v>
      </c>
      <c r="C352" s="29" t="s">
        <v>24</v>
      </c>
      <c r="D352" s="24" t="s">
        <v>1200</v>
      </c>
      <c r="E352" s="24"/>
      <c r="F352" s="24" t="s">
        <v>1036</v>
      </c>
      <c r="G352" s="24" t="s">
        <v>1201</v>
      </c>
      <c r="H352" s="24" t="s">
        <v>178</v>
      </c>
      <c r="I352" s="26"/>
      <c r="J352" s="27" t="s">
        <v>318</v>
      </c>
    </row>
    <row r="353" spans="1:10" x14ac:dyDescent="0.25">
      <c r="A353" s="13" t="s">
        <v>845</v>
      </c>
      <c r="B353" s="28" t="s">
        <v>96</v>
      </c>
      <c r="C353" s="29" t="s">
        <v>17</v>
      </c>
      <c r="D353" s="24" t="s">
        <v>1221</v>
      </c>
      <c r="E353" s="24"/>
      <c r="F353" s="24" t="s">
        <v>1116</v>
      </c>
      <c r="G353" s="24" t="s">
        <v>1222</v>
      </c>
      <c r="H353" s="24" t="s">
        <v>171</v>
      </c>
      <c r="I353" s="26"/>
      <c r="J353" s="27" t="s">
        <v>318</v>
      </c>
    </row>
    <row r="354" spans="1:10" x14ac:dyDescent="0.25">
      <c r="A354" s="13" t="s">
        <v>845</v>
      </c>
      <c r="B354" s="28" t="s">
        <v>96</v>
      </c>
      <c r="C354" s="29" t="s">
        <v>136</v>
      </c>
      <c r="D354" s="24" t="s">
        <v>848</v>
      </c>
      <c r="E354" s="24"/>
      <c r="F354" s="24" t="s">
        <v>849</v>
      </c>
      <c r="G354" s="24" t="s">
        <v>850</v>
      </c>
      <c r="H354" s="24" t="s">
        <v>137</v>
      </c>
      <c r="I354" s="26"/>
      <c r="J354" s="27" t="s">
        <v>318</v>
      </c>
    </row>
    <row r="355" spans="1:10" x14ac:dyDescent="0.25">
      <c r="A355" s="13" t="s">
        <v>845</v>
      </c>
      <c r="B355" s="28" t="s">
        <v>96</v>
      </c>
      <c r="C355" s="29" t="s">
        <v>144</v>
      </c>
      <c r="D355" s="24" t="str">
        <f>HYPERLINK("https://agenda.liternet.ro/cronici/missionimpossible3.html","Mission: Impossible 3 *)")</f>
        <v>Mission: Impossible 3 *)</v>
      </c>
      <c r="E355" s="24"/>
      <c r="F355" s="24" t="s">
        <v>884</v>
      </c>
      <c r="G355" s="24" t="s">
        <v>894</v>
      </c>
      <c r="H355" s="24" t="s">
        <v>148</v>
      </c>
      <c r="I355" s="26"/>
      <c r="J355" s="27" t="s">
        <v>318</v>
      </c>
    </row>
    <row r="356" spans="1:10" x14ac:dyDescent="0.25">
      <c r="A356" s="13" t="s">
        <v>845</v>
      </c>
      <c r="B356" s="28" t="s">
        <v>96</v>
      </c>
      <c r="C356" s="29" t="s">
        <v>144</v>
      </c>
      <c r="D356" s="24" t="str">
        <f>HYPERLINK("https://agenda.liternet.ro/cronici/restless.html","Restless *)")</f>
        <v>Restless *)</v>
      </c>
      <c r="E356" s="24"/>
      <c r="F356" s="24" t="s">
        <v>941</v>
      </c>
      <c r="G356" s="24" t="s">
        <v>942</v>
      </c>
      <c r="H356" s="24" t="s">
        <v>125</v>
      </c>
      <c r="I356" s="26"/>
      <c r="J356" s="27" t="s">
        <v>318</v>
      </c>
    </row>
    <row r="357" spans="1:10" x14ac:dyDescent="0.25">
      <c r="A357" s="13" t="s">
        <v>845</v>
      </c>
      <c r="B357" s="28" t="s">
        <v>96</v>
      </c>
      <c r="C357" s="29" t="s">
        <v>131</v>
      </c>
      <c r="D357" s="24" t="s">
        <v>1191</v>
      </c>
      <c r="E357" s="24"/>
      <c r="F357" s="24" t="s">
        <v>1192</v>
      </c>
      <c r="G357" s="24" t="s">
        <v>1193</v>
      </c>
      <c r="H357" s="24" t="s">
        <v>147</v>
      </c>
      <c r="I357" s="26"/>
      <c r="J357" s="27" t="s">
        <v>318</v>
      </c>
    </row>
    <row r="358" spans="1:10" x14ac:dyDescent="0.25">
      <c r="A358" s="13" t="s">
        <v>845</v>
      </c>
      <c r="B358" s="28" t="s">
        <v>96</v>
      </c>
      <c r="C358" s="29" t="s">
        <v>172</v>
      </c>
      <c r="D358" s="24" t="s">
        <v>1202</v>
      </c>
      <c r="E358" s="24"/>
      <c r="F358" s="24" t="s">
        <v>1203</v>
      </c>
      <c r="G358" s="24" t="s">
        <v>1204</v>
      </c>
      <c r="H358" s="24" t="s">
        <v>178</v>
      </c>
      <c r="I358" s="26"/>
      <c r="J358" s="27" t="s">
        <v>326</v>
      </c>
    </row>
    <row r="359" spans="1:10" x14ac:dyDescent="0.25">
      <c r="A359" s="13" t="s">
        <v>845</v>
      </c>
      <c r="B359" s="28" t="s">
        <v>96</v>
      </c>
      <c r="C359" s="29" t="s">
        <v>227</v>
      </c>
      <c r="D359" s="24" t="s">
        <v>1160</v>
      </c>
      <c r="E359" s="24"/>
      <c r="F359" s="24" t="s">
        <v>1161</v>
      </c>
      <c r="G359" s="24" t="s">
        <v>1162</v>
      </c>
      <c r="H359" s="24" t="s">
        <v>143</v>
      </c>
      <c r="I359" s="26"/>
      <c r="J359" s="27" t="s">
        <v>318</v>
      </c>
    </row>
    <row r="360" spans="1:10" x14ac:dyDescent="0.25">
      <c r="A360" s="13" t="s">
        <v>845</v>
      </c>
      <c r="B360" s="28" t="s">
        <v>96</v>
      </c>
      <c r="C360" s="29" t="s">
        <v>173</v>
      </c>
      <c r="D360" s="24" t="str">
        <f>HYPERLINK("https://agenda.liternet.ro/cronici/dunkirk.html","Dunkirk *)")</f>
        <v>Dunkirk *)</v>
      </c>
      <c r="E360" s="24"/>
      <c r="F360" s="24" t="s">
        <v>937</v>
      </c>
      <c r="G360" s="24" t="s">
        <v>1170</v>
      </c>
      <c r="H360" s="24" t="s">
        <v>125</v>
      </c>
      <c r="I360" s="26"/>
      <c r="J360" s="27" t="s">
        <v>318</v>
      </c>
    </row>
    <row r="361" spans="1:10" x14ac:dyDescent="0.25">
      <c r="A361" s="13" t="s">
        <v>845</v>
      </c>
      <c r="B361" s="28" t="s">
        <v>96</v>
      </c>
      <c r="C361" s="29" t="s">
        <v>173</v>
      </c>
      <c r="D361" s="24" t="s">
        <v>1226</v>
      </c>
      <c r="E361" s="24"/>
      <c r="F361" s="24" t="s">
        <v>1227</v>
      </c>
      <c r="G361" s="24" t="s">
        <v>1228</v>
      </c>
      <c r="H361" s="24" t="s">
        <v>175</v>
      </c>
      <c r="I361" s="26"/>
      <c r="J361" s="27" t="s">
        <v>326</v>
      </c>
    </row>
    <row r="362" spans="1:10" x14ac:dyDescent="0.25">
      <c r="A362" s="13" t="s">
        <v>845</v>
      </c>
      <c r="B362" s="28" t="s">
        <v>96</v>
      </c>
      <c r="C362" s="29" t="s">
        <v>231</v>
      </c>
      <c r="D362" s="24" t="s">
        <v>1180</v>
      </c>
      <c r="E362" s="24"/>
      <c r="F362" s="24" t="s">
        <v>1181</v>
      </c>
      <c r="G362" s="24" t="s">
        <v>1182</v>
      </c>
      <c r="H362" s="24" t="s">
        <v>232</v>
      </c>
      <c r="I362" s="26"/>
      <c r="J362" s="27" t="s">
        <v>318</v>
      </c>
    </row>
    <row r="363" spans="1:10" x14ac:dyDescent="0.25">
      <c r="A363" s="13" t="s">
        <v>845</v>
      </c>
      <c r="B363" s="28" t="s">
        <v>96</v>
      </c>
      <c r="C363" s="29" t="s">
        <v>162</v>
      </c>
      <c r="D363" s="24" t="s">
        <v>919</v>
      </c>
      <c r="E363" s="24"/>
      <c r="F363" s="24" t="s">
        <v>920</v>
      </c>
      <c r="G363" s="24" t="s">
        <v>921</v>
      </c>
      <c r="H363" s="24" t="s">
        <v>157</v>
      </c>
      <c r="I363" s="26"/>
      <c r="J363" s="27" t="s">
        <v>318</v>
      </c>
    </row>
    <row r="364" spans="1:10" x14ac:dyDescent="0.25">
      <c r="A364" s="13" t="s">
        <v>845</v>
      </c>
      <c r="B364" s="28" t="s">
        <v>96</v>
      </c>
      <c r="C364" s="29" t="s">
        <v>230</v>
      </c>
      <c r="D364" s="24" t="s">
        <v>1174</v>
      </c>
      <c r="E364" s="24"/>
      <c r="F364" s="24" t="s">
        <v>1175</v>
      </c>
      <c r="G364" s="24" t="s">
        <v>1176</v>
      </c>
      <c r="H364" s="24" t="s">
        <v>127</v>
      </c>
      <c r="I364" s="26"/>
      <c r="J364" s="27" t="s">
        <v>318</v>
      </c>
    </row>
    <row r="365" spans="1:10" x14ac:dyDescent="0.25">
      <c r="A365" s="13" t="s">
        <v>845</v>
      </c>
      <c r="B365" s="28" t="s">
        <v>96</v>
      </c>
      <c r="C365" s="29" t="s">
        <v>138</v>
      </c>
      <c r="D365" s="24" t="s">
        <v>861</v>
      </c>
      <c r="E365" s="24"/>
      <c r="F365" s="24" t="s">
        <v>862</v>
      </c>
      <c r="G365" s="24" t="s">
        <v>863</v>
      </c>
      <c r="H365" s="24" t="s">
        <v>139</v>
      </c>
      <c r="I365" s="26"/>
      <c r="J365" s="27" t="s">
        <v>318</v>
      </c>
    </row>
    <row r="366" spans="1:10" x14ac:dyDescent="0.25">
      <c r="A366" s="13" t="s">
        <v>845</v>
      </c>
      <c r="B366" s="28" t="s">
        <v>96</v>
      </c>
      <c r="C366" s="29" t="s">
        <v>132</v>
      </c>
      <c r="D366" s="24" t="s">
        <v>1078</v>
      </c>
      <c r="E366" s="24"/>
      <c r="F366" s="24" t="s">
        <v>1079</v>
      </c>
      <c r="G366" s="24" t="s">
        <v>1080</v>
      </c>
      <c r="H366" s="24" t="s">
        <v>208</v>
      </c>
      <c r="I366" s="26"/>
      <c r="J366" s="27" t="s">
        <v>318</v>
      </c>
    </row>
    <row r="367" spans="1:10" x14ac:dyDescent="0.25">
      <c r="A367" s="13" t="s">
        <v>845</v>
      </c>
      <c r="B367" s="28" t="s">
        <v>96</v>
      </c>
      <c r="C367" s="29" t="s">
        <v>205</v>
      </c>
      <c r="D367" s="24" t="s">
        <v>1194</v>
      </c>
      <c r="E367" s="24"/>
      <c r="F367" s="24" t="s">
        <v>1195</v>
      </c>
      <c r="G367" s="24" t="s">
        <v>1196</v>
      </c>
      <c r="H367" s="24" t="s">
        <v>147</v>
      </c>
      <c r="I367" s="26"/>
      <c r="J367" s="27" t="s">
        <v>318</v>
      </c>
    </row>
    <row r="368" spans="1:10" x14ac:dyDescent="0.25">
      <c r="A368" s="13" t="s">
        <v>845</v>
      </c>
      <c r="B368" s="28" t="s">
        <v>96</v>
      </c>
      <c r="C368" s="29" t="s">
        <v>179</v>
      </c>
      <c r="D368" s="24" t="s">
        <v>1163</v>
      </c>
      <c r="E368" s="24"/>
      <c r="F368" s="24" t="s">
        <v>1164</v>
      </c>
      <c r="G368" s="24" t="s">
        <v>1165</v>
      </c>
      <c r="H368" s="24" t="s">
        <v>143</v>
      </c>
      <c r="I368" s="26"/>
      <c r="J368" s="27" t="s">
        <v>318</v>
      </c>
    </row>
    <row r="369" spans="1:10" x14ac:dyDescent="0.25">
      <c r="A369" s="13" t="s">
        <v>845</v>
      </c>
      <c r="B369" s="28" t="s">
        <v>96</v>
      </c>
      <c r="C369" s="29" t="s">
        <v>229</v>
      </c>
      <c r="D369" s="24" t="s">
        <v>1171</v>
      </c>
      <c r="E369" s="24"/>
      <c r="F369" s="24" t="s">
        <v>1172</v>
      </c>
      <c r="G369" s="24" t="s">
        <v>1173</v>
      </c>
      <c r="H369" s="24" t="s">
        <v>125</v>
      </c>
      <c r="I369" s="26"/>
      <c r="J369" s="27" t="s">
        <v>318</v>
      </c>
    </row>
    <row r="370" spans="1:10" x14ac:dyDescent="0.25">
      <c r="A370" s="13" t="s">
        <v>845</v>
      </c>
      <c r="B370" s="28" t="s">
        <v>96</v>
      </c>
      <c r="C370" s="29" t="s">
        <v>229</v>
      </c>
      <c r="D370" s="24" t="str">
        <f>HYPERLINK("https://agenda.liternet.ro/cronici/perfume.html","Perfume: The Story of a Murderer *)")</f>
        <v>Perfume: The Story of a Murderer *)</v>
      </c>
      <c r="E370" s="24"/>
      <c r="F370" s="24" t="s">
        <v>1183</v>
      </c>
      <c r="G370" s="24" t="s">
        <v>1184</v>
      </c>
      <c r="H370" s="24" t="s">
        <v>139</v>
      </c>
      <c r="I370" s="26"/>
      <c r="J370" s="27" t="s">
        <v>701</v>
      </c>
    </row>
    <row r="371" spans="1:10" x14ac:dyDescent="0.25">
      <c r="A371" s="13" t="s">
        <v>845</v>
      </c>
      <c r="B371" s="28" t="s">
        <v>96</v>
      </c>
      <c r="C371" s="29" t="s">
        <v>1481</v>
      </c>
      <c r="D371" s="24" t="s">
        <v>1177</v>
      </c>
      <c r="E371" s="24"/>
      <c r="F371" s="24" t="s">
        <v>1178</v>
      </c>
      <c r="G371" s="24" t="s">
        <v>1179</v>
      </c>
      <c r="H371" s="24" t="s">
        <v>127</v>
      </c>
      <c r="I371" s="26"/>
      <c r="J371" s="27" t="s">
        <v>318</v>
      </c>
    </row>
    <row r="372" spans="1:10" x14ac:dyDescent="0.25">
      <c r="A372" s="13" t="s">
        <v>845</v>
      </c>
      <c r="B372" s="28" t="s">
        <v>96</v>
      </c>
      <c r="C372" s="29" t="s">
        <v>1482</v>
      </c>
      <c r="D372" s="24" t="str">
        <f>HYPERLINK("https://agenda.liternet.ro/cronici/united93.html","United 93 *)")</f>
        <v>United 93 *)</v>
      </c>
      <c r="E372" s="24"/>
      <c r="F372" s="24" t="s">
        <v>1050</v>
      </c>
      <c r="G372" s="24" t="s">
        <v>1229</v>
      </c>
      <c r="H372" s="24" t="s">
        <v>175</v>
      </c>
      <c r="I372" s="26"/>
      <c r="J372" s="27" t="s">
        <v>318</v>
      </c>
    </row>
    <row r="373" spans="1:10" hidden="1" outlineLevel="1" x14ac:dyDescent="0.25">
      <c r="A373" s="13" t="s">
        <v>844</v>
      </c>
      <c r="B373" s="28" t="s">
        <v>90</v>
      </c>
      <c r="C373" s="29" t="s">
        <v>168</v>
      </c>
      <c r="D373" s="24" t="s">
        <v>1244</v>
      </c>
      <c r="E373" s="24"/>
      <c r="F373" s="24" t="s">
        <v>1245</v>
      </c>
      <c r="G373" s="24" t="s">
        <v>1246</v>
      </c>
      <c r="H373" s="24" t="s">
        <v>127</v>
      </c>
      <c r="I373" s="26"/>
      <c r="J373" s="27" t="s">
        <v>318</v>
      </c>
    </row>
    <row r="374" spans="1:10" hidden="1" outlineLevel="1" x14ac:dyDescent="0.25">
      <c r="A374" s="13" t="s">
        <v>844</v>
      </c>
      <c r="B374" s="28" t="s">
        <v>90</v>
      </c>
      <c r="C374" s="29" t="s">
        <v>128</v>
      </c>
      <c r="D374" s="24" t="str">
        <f>HYPERLINK("https://agenda.liternet.ro/cronici/brokebackmountain.html","Brokeback Mountain *)")</f>
        <v>Brokeback Mountain *)</v>
      </c>
      <c r="E374" s="24"/>
      <c r="F374" s="24" t="s">
        <v>1100</v>
      </c>
      <c r="G374" s="24" t="s">
        <v>1101</v>
      </c>
      <c r="H374" s="24" t="s">
        <v>143</v>
      </c>
      <c r="I374" s="26"/>
      <c r="J374" s="27" t="s">
        <v>326</v>
      </c>
    </row>
    <row r="375" spans="1:10" hidden="1" outlineLevel="1" x14ac:dyDescent="0.25">
      <c r="A375" s="13" t="s">
        <v>844</v>
      </c>
      <c r="B375" s="28" t="s">
        <v>90</v>
      </c>
      <c r="C375" s="29" t="s">
        <v>236</v>
      </c>
      <c r="D375" s="24" t="s">
        <v>1348</v>
      </c>
      <c r="E375" s="24"/>
      <c r="F375" s="24" t="s">
        <v>1349</v>
      </c>
      <c r="G375" s="24" t="s">
        <v>1350</v>
      </c>
      <c r="H375" s="24" t="s">
        <v>171</v>
      </c>
      <c r="I375" s="26"/>
      <c r="J375" s="27" t="s">
        <v>318</v>
      </c>
    </row>
    <row r="376" spans="1:10" hidden="1" outlineLevel="1" x14ac:dyDescent="0.25">
      <c r="A376" s="13" t="s">
        <v>844</v>
      </c>
      <c r="B376" s="28" t="s">
        <v>90</v>
      </c>
      <c r="C376" s="29" t="s">
        <v>240</v>
      </c>
      <c r="D376" s="24" t="s">
        <v>1260</v>
      </c>
      <c r="E376" s="24"/>
      <c r="F376" s="24" t="s">
        <v>1261</v>
      </c>
      <c r="G376" s="24" t="s">
        <v>1262</v>
      </c>
      <c r="H376" s="24" t="s">
        <v>178</v>
      </c>
      <c r="I376" s="26"/>
      <c r="J376" s="27" t="s">
        <v>318</v>
      </c>
    </row>
    <row r="377" spans="1:10" hidden="1" outlineLevel="1" x14ac:dyDescent="0.25">
      <c r="A377" s="13" t="s">
        <v>844</v>
      </c>
      <c r="B377" s="28" t="s">
        <v>90</v>
      </c>
      <c r="C377" s="29" t="s">
        <v>237</v>
      </c>
      <c r="D377" s="24" t="s">
        <v>1236</v>
      </c>
      <c r="E377" s="24"/>
      <c r="F377" s="24" t="s">
        <v>1237</v>
      </c>
      <c r="G377" s="24" t="s">
        <v>1238</v>
      </c>
      <c r="H377" s="24" t="s">
        <v>125</v>
      </c>
      <c r="I377" s="26"/>
      <c r="J377" s="27" t="s">
        <v>318</v>
      </c>
    </row>
    <row r="378" spans="1:10" hidden="1" outlineLevel="1" x14ac:dyDescent="0.25">
      <c r="A378" s="13" t="s">
        <v>844</v>
      </c>
      <c r="B378" s="28" t="s">
        <v>90</v>
      </c>
      <c r="C378" s="29" t="s">
        <v>17</v>
      </c>
      <c r="D378" s="24" t="s">
        <v>1263</v>
      </c>
      <c r="E378" s="24"/>
      <c r="F378" s="24" t="s">
        <v>1264</v>
      </c>
      <c r="G378" s="24" t="s">
        <v>1265</v>
      </c>
      <c r="H378" s="24" t="s">
        <v>178</v>
      </c>
      <c r="I378" s="26"/>
      <c r="J378" s="27" t="s">
        <v>318</v>
      </c>
    </row>
    <row r="379" spans="1:10" hidden="1" outlineLevel="1" x14ac:dyDescent="0.25">
      <c r="A379" s="13" t="s">
        <v>844</v>
      </c>
      <c r="B379" s="28" t="s">
        <v>90</v>
      </c>
      <c r="C379" s="29" t="s">
        <v>144</v>
      </c>
      <c r="D379" s="24" t="str">
        <f>HYPERLINK("https://agenda.liternet.ro/cronici/bucketlist.html","The Bucket List *)")</f>
        <v>The Bucket List *)</v>
      </c>
      <c r="E379" s="24"/>
      <c r="F379" s="24" t="s">
        <v>895</v>
      </c>
      <c r="G379" s="24" t="s">
        <v>896</v>
      </c>
      <c r="H379" s="24" t="s">
        <v>148</v>
      </c>
      <c r="I379" s="26"/>
      <c r="J379" s="27" t="s">
        <v>538</v>
      </c>
    </row>
    <row r="380" spans="1:10" hidden="1" outlineLevel="1" x14ac:dyDescent="0.25">
      <c r="A380" s="13" t="s">
        <v>844</v>
      </c>
      <c r="B380" s="28" t="s">
        <v>90</v>
      </c>
      <c r="C380" s="29" t="s">
        <v>144</v>
      </c>
      <c r="D380" s="24" t="s">
        <v>1239</v>
      </c>
      <c r="E380" s="24"/>
      <c r="F380" s="24" t="s">
        <v>1240</v>
      </c>
      <c r="G380" s="24" t="s">
        <v>1241</v>
      </c>
      <c r="H380" s="24" t="s">
        <v>125</v>
      </c>
      <c r="I380" s="26"/>
      <c r="J380" s="27" t="s">
        <v>318</v>
      </c>
    </row>
    <row r="381" spans="1:10" hidden="1" outlineLevel="1" x14ac:dyDescent="0.25">
      <c r="A381" s="13" t="s">
        <v>844</v>
      </c>
      <c r="B381" s="28" t="s">
        <v>90</v>
      </c>
      <c r="C381" s="29" t="s">
        <v>141</v>
      </c>
      <c r="D381" s="24" t="s">
        <v>864</v>
      </c>
      <c r="E381" s="24"/>
      <c r="F381" s="24" t="s">
        <v>865</v>
      </c>
      <c r="G381" s="24" t="s">
        <v>866</v>
      </c>
      <c r="H381" s="24" t="s">
        <v>137</v>
      </c>
      <c r="I381" s="26"/>
      <c r="J381" s="27" t="s">
        <v>318</v>
      </c>
    </row>
    <row r="382" spans="1:10" hidden="1" outlineLevel="1" x14ac:dyDescent="0.25">
      <c r="A382" s="13" t="s">
        <v>844</v>
      </c>
      <c r="B382" s="28" t="s">
        <v>90</v>
      </c>
      <c r="C382" s="29" t="s">
        <v>140</v>
      </c>
      <c r="D382" s="24" t="s">
        <v>851</v>
      </c>
      <c r="E382" s="24"/>
      <c r="F382" s="24" t="s">
        <v>852</v>
      </c>
      <c r="G382" s="24" t="s">
        <v>853</v>
      </c>
      <c r="H382" s="24" t="s">
        <v>137</v>
      </c>
      <c r="I382" s="26"/>
      <c r="J382" s="27" t="s">
        <v>318</v>
      </c>
    </row>
    <row r="383" spans="1:10" hidden="1" outlineLevel="1" x14ac:dyDescent="0.25">
      <c r="A383" s="13" t="s">
        <v>844</v>
      </c>
      <c r="B383" s="28" t="s">
        <v>90</v>
      </c>
      <c r="C383" s="29" t="s">
        <v>173</v>
      </c>
      <c r="D383" s="24" t="s">
        <v>1230</v>
      </c>
      <c r="E383" s="24"/>
      <c r="F383" s="24" t="s">
        <v>1231</v>
      </c>
      <c r="G383" s="24" t="s">
        <v>1232</v>
      </c>
      <c r="H383" s="24" t="s">
        <v>134</v>
      </c>
      <c r="I383" s="26"/>
      <c r="J383" s="27" t="s">
        <v>326</v>
      </c>
    </row>
    <row r="384" spans="1:10" hidden="1" outlineLevel="1" x14ac:dyDescent="0.25">
      <c r="A384" s="13" t="s">
        <v>844</v>
      </c>
      <c r="B384" s="28" t="s">
        <v>90</v>
      </c>
      <c r="C384" s="29" t="s">
        <v>173</v>
      </c>
      <c r="D384" s="24" t="s">
        <v>999</v>
      </c>
      <c r="E384" s="24"/>
      <c r="F384" s="24" t="s">
        <v>1000</v>
      </c>
      <c r="G384" s="24" t="s">
        <v>1001</v>
      </c>
      <c r="H384" s="24" t="s">
        <v>125</v>
      </c>
      <c r="I384" s="26"/>
      <c r="J384" s="27" t="s">
        <v>318</v>
      </c>
    </row>
    <row r="385" spans="1:10" hidden="1" outlineLevel="1" x14ac:dyDescent="0.25">
      <c r="A385" s="13" t="s">
        <v>844</v>
      </c>
      <c r="B385" s="28" t="s">
        <v>90</v>
      </c>
      <c r="C385" s="29" t="s">
        <v>173</v>
      </c>
      <c r="D385" s="24" t="s">
        <v>1250</v>
      </c>
      <c r="E385" s="24"/>
      <c r="F385" s="24" t="s">
        <v>906</v>
      </c>
      <c r="G385" s="24" t="s">
        <v>1251</v>
      </c>
      <c r="H385" s="24" t="s">
        <v>175</v>
      </c>
      <c r="I385" s="26"/>
      <c r="J385" s="27" t="s">
        <v>701</v>
      </c>
    </row>
    <row r="386" spans="1:10" hidden="1" outlineLevel="1" x14ac:dyDescent="0.25">
      <c r="A386" s="13" t="s">
        <v>844</v>
      </c>
      <c r="B386" s="28" t="s">
        <v>90</v>
      </c>
      <c r="C386" s="29" t="s">
        <v>163</v>
      </c>
      <c r="D386" s="24" t="str">
        <f>HYPERLINK("https://agenda.liternet.ro/cronici/prisoners.html","Prisoners *)")</f>
        <v>Prisoners *)</v>
      </c>
      <c r="E386" s="24"/>
      <c r="F386" s="24" t="s">
        <v>922</v>
      </c>
      <c r="G386" s="24" t="s">
        <v>923</v>
      </c>
      <c r="H386" s="24" t="s">
        <v>157</v>
      </c>
      <c r="I386" s="26"/>
      <c r="J386" s="27" t="s">
        <v>318</v>
      </c>
    </row>
    <row r="387" spans="1:10" hidden="1" outlineLevel="1" x14ac:dyDescent="0.25">
      <c r="A387" s="13" t="s">
        <v>844</v>
      </c>
      <c r="B387" s="28" t="s">
        <v>90</v>
      </c>
      <c r="C387" s="29" t="s">
        <v>154</v>
      </c>
      <c r="D387" s="24" t="s">
        <v>897</v>
      </c>
      <c r="E387" s="24"/>
      <c r="F387" s="24" t="s">
        <v>892</v>
      </c>
      <c r="G387" s="24" t="s">
        <v>898</v>
      </c>
      <c r="H387" s="24" t="s">
        <v>148</v>
      </c>
      <c r="I387" s="26"/>
      <c r="J387" s="27" t="s">
        <v>326</v>
      </c>
    </row>
    <row r="388" spans="1:10" hidden="1" outlineLevel="1" x14ac:dyDescent="0.25">
      <c r="A388" s="13" t="s">
        <v>844</v>
      </c>
      <c r="B388" s="28" t="s">
        <v>90</v>
      </c>
      <c r="C388" s="29" t="s">
        <v>177</v>
      </c>
      <c r="D388" s="24" t="s">
        <v>1233</v>
      </c>
      <c r="E388" s="24"/>
      <c r="F388" s="24" t="s">
        <v>1234</v>
      </c>
      <c r="G388" s="24" t="s">
        <v>1235</v>
      </c>
      <c r="H388" s="24" t="s">
        <v>208</v>
      </c>
      <c r="I388" s="26"/>
      <c r="J388" s="27" t="s">
        <v>318</v>
      </c>
    </row>
    <row r="389" spans="1:10" hidden="1" outlineLevel="1" x14ac:dyDescent="0.25">
      <c r="A389" s="13" t="s">
        <v>844</v>
      </c>
      <c r="B389" s="28" t="s">
        <v>90</v>
      </c>
      <c r="C389" s="29" t="s">
        <v>177</v>
      </c>
      <c r="D389" s="24" t="s">
        <v>1247</v>
      </c>
      <c r="E389" s="24"/>
      <c r="F389" s="24" t="s">
        <v>1248</v>
      </c>
      <c r="G389" s="24" t="s">
        <v>1249</v>
      </c>
      <c r="H389" s="24" t="s">
        <v>127</v>
      </c>
      <c r="I389" s="26"/>
      <c r="J389" s="27" t="s">
        <v>318</v>
      </c>
    </row>
    <row r="390" spans="1:10" hidden="1" outlineLevel="1" x14ac:dyDescent="0.25">
      <c r="A390" s="13" t="s">
        <v>844</v>
      </c>
      <c r="B390" s="28" t="s">
        <v>90</v>
      </c>
      <c r="C390" s="29" t="s">
        <v>138</v>
      </c>
      <c r="D390" s="24" t="s">
        <v>1254</v>
      </c>
      <c r="E390" s="24"/>
      <c r="F390" s="24" t="s">
        <v>1255</v>
      </c>
      <c r="G390" s="24" t="s">
        <v>1256</v>
      </c>
      <c r="H390" s="24" t="s">
        <v>147</v>
      </c>
      <c r="I390" s="26"/>
      <c r="J390" s="27" t="s">
        <v>318</v>
      </c>
    </row>
    <row r="391" spans="1:10" hidden="1" outlineLevel="1" x14ac:dyDescent="0.25">
      <c r="A391" s="13" t="s">
        <v>844</v>
      </c>
      <c r="B391" s="28" t="s">
        <v>90</v>
      </c>
      <c r="C391" s="29" t="s">
        <v>226</v>
      </c>
      <c r="D391" s="24" t="s">
        <v>972</v>
      </c>
      <c r="E391" s="24"/>
      <c r="F391" s="24" t="s">
        <v>973</v>
      </c>
      <c r="G391" s="24" t="s">
        <v>974</v>
      </c>
      <c r="H391" s="24" t="s">
        <v>178</v>
      </c>
      <c r="I391" s="26"/>
      <c r="J391" s="27" t="s">
        <v>318</v>
      </c>
    </row>
    <row r="392" spans="1:10" hidden="1" outlineLevel="1" x14ac:dyDescent="0.25">
      <c r="A392" s="13" t="s">
        <v>844</v>
      </c>
      <c r="B392" s="28" t="s">
        <v>90</v>
      </c>
      <c r="C392" s="29" t="s">
        <v>146</v>
      </c>
      <c r="D392" s="24" t="str">
        <f>HYPERLINK("https://agenda.liternet.ro/cronici/tailorofpanama.html","The Tailor of Panama *)")</f>
        <v>The Tailor of Panama *)</v>
      </c>
      <c r="E392" s="24"/>
      <c r="F392" s="24" t="s">
        <v>939</v>
      </c>
      <c r="G392" s="24" t="s">
        <v>940</v>
      </c>
      <c r="H392" s="24" t="s">
        <v>143</v>
      </c>
      <c r="I392" s="26"/>
      <c r="J392" s="27" t="s">
        <v>356</v>
      </c>
    </row>
    <row r="393" spans="1:10" hidden="1" outlineLevel="1" x14ac:dyDescent="0.25">
      <c r="A393" s="13" t="s">
        <v>844</v>
      </c>
      <c r="B393" s="28" t="s">
        <v>90</v>
      </c>
      <c r="C393" s="29" t="s">
        <v>239</v>
      </c>
      <c r="D393" s="24" t="s">
        <v>1252</v>
      </c>
      <c r="E393" s="24"/>
      <c r="F393" s="24" t="s">
        <v>1158</v>
      </c>
      <c r="G393" s="24" t="s">
        <v>1253</v>
      </c>
      <c r="H393" s="24" t="s">
        <v>175</v>
      </c>
      <c r="I393" s="26"/>
      <c r="J393" s="27" t="s">
        <v>318</v>
      </c>
    </row>
    <row r="394" spans="1:10" hidden="1" outlineLevel="1" x14ac:dyDescent="0.25">
      <c r="A394" s="13" t="s">
        <v>844</v>
      </c>
      <c r="B394" s="28" t="s">
        <v>90</v>
      </c>
      <c r="C394" s="29" t="s">
        <v>1483</v>
      </c>
      <c r="D394" s="24" t="str">
        <f>HYPERLINK("https://agenda.liternet.ro/cronici/punchdrunklove.html","Punch-Drunk Love *)")</f>
        <v>Punch-Drunk Love *)</v>
      </c>
      <c r="E394" s="24"/>
      <c r="F394" s="24" t="s">
        <v>1242</v>
      </c>
      <c r="G394" s="24" t="s">
        <v>1243</v>
      </c>
      <c r="H394" s="24" t="s">
        <v>125</v>
      </c>
      <c r="I394" s="26"/>
      <c r="J394" s="27" t="s">
        <v>326</v>
      </c>
    </row>
    <row r="395" spans="1:10" hidden="1" outlineLevel="1" x14ac:dyDescent="0.25">
      <c r="A395" s="13" t="s">
        <v>844</v>
      </c>
      <c r="B395" s="28" t="s">
        <v>90</v>
      </c>
      <c r="C395" s="29" t="s">
        <v>1484</v>
      </c>
      <c r="D395" s="24" t="str">
        <f>HYPERLINK("https://agenda.liternet.ro/cronici/castelulcraitei.html","Castelul Crăiței *)")</f>
        <v>Castelul Crăiței *)</v>
      </c>
      <c r="E395" s="24"/>
      <c r="F395" s="24" t="s">
        <v>1076</v>
      </c>
      <c r="G395" s="24" t="s">
        <v>1077</v>
      </c>
      <c r="H395" s="24" t="s">
        <v>165</v>
      </c>
      <c r="I395" s="26"/>
      <c r="J395" s="27" t="s">
        <v>318</v>
      </c>
    </row>
    <row r="396" spans="1:10" hidden="1" outlineLevel="1" x14ac:dyDescent="0.25">
      <c r="A396" s="13" t="s">
        <v>844</v>
      </c>
      <c r="B396" s="28" t="s">
        <v>90</v>
      </c>
      <c r="C396" s="29" t="s">
        <v>1484</v>
      </c>
      <c r="D396" s="24" t="s">
        <v>1257</v>
      </c>
      <c r="E396" s="24"/>
      <c r="F396" s="24" t="s">
        <v>1258</v>
      </c>
      <c r="G396" s="24" t="s">
        <v>1259</v>
      </c>
      <c r="H396" s="24" t="s">
        <v>147</v>
      </c>
      <c r="I396" s="26"/>
      <c r="J396" s="27" t="s">
        <v>318</v>
      </c>
    </row>
    <row r="397" spans="1:10" hidden="1" outlineLevel="1" x14ac:dyDescent="0.25">
      <c r="A397" s="13" t="s">
        <v>844</v>
      </c>
      <c r="B397" s="28" t="s">
        <v>90</v>
      </c>
      <c r="C397" s="29" t="s">
        <v>1485</v>
      </c>
      <c r="D397" s="24" t="str">
        <f>HYPERLINK("https://agenda.liternet.ro/cronici/equalizer.html","The Equalizer *)")</f>
        <v>The Equalizer *)</v>
      </c>
      <c r="E397" s="24"/>
      <c r="F397" s="24" t="s">
        <v>1002</v>
      </c>
      <c r="G397" s="24" t="s">
        <v>1069</v>
      </c>
      <c r="H397" s="24" t="s">
        <v>206</v>
      </c>
      <c r="I397" s="26"/>
      <c r="J397" s="27" t="s">
        <v>318</v>
      </c>
    </row>
    <row r="398" spans="1:10" hidden="1" outlineLevel="1" x14ac:dyDescent="0.25">
      <c r="A398" s="13" t="s">
        <v>357</v>
      </c>
      <c r="B398" s="28" t="s">
        <v>23</v>
      </c>
      <c r="C398" s="29" t="s">
        <v>212</v>
      </c>
      <c r="D398" s="24" t="s">
        <v>1305</v>
      </c>
      <c r="E398" s="24"/>
      <c r="F398" s="24" t="s">
        <v>1306</v>
      </c>
      <c r="G398" s="24" t="s">
        <v>1307</v>
      </c>
      <c r="H398" s="24" t="s">
        <v>178</v>
      </c>
      <c r="I398" s="26"/>
      <c r="J398" s="27" t="s">
        <v>318</v>
      </c>
    </row>
    <row r="399" spans="1:10" hidden="1" outlineLevel="1" x14ac:dyDescent="0.25">
      <c r="A399" s="13" t="s">
        <v>357</v>
      </c>
      <c r="B399" s="28" t="s">
        <v>23</v>
      </c>
      <c r="C399" s="29" t="s">
        <v>168</v>
      </c>
      <c r="D399" s="24" t="s">
        <v>1030</v>
      </c>
      <c r="E399" s="24"/>
      <c r="F399" s="24" t="s">
        <v>1031</v>
      </c>
      <c r="G399" s="24" t="s">
        <v>1032</v>
      </c>
      <c r="H399" s="24" t="s">
        <v>175</v>
      </c>
      <c r="I399" s="26"/>
      <c r="J399" s="27" t="s">
        <v>318</v>
      </c>
    </row>
    <row r="400" spans="1:10" hidden="1" outlineLevel="1" x14ac:dyDescent="0.25">
      <c r="A400" s="13" t="s">
        <v>357</v>
      </c>
      <c r="B400" s="28" t="s">
        <v>23</v>
      </c>
      <c r="C400" s="29" t="s">
        <v>241</v>
      </c>
      <c r="D400" s="24" t="s">
        <v>1285</v>
      </c>
      <c r="E400" s="24"/>
      <c r="F400" s="24" t="s">
        <v>1071</v>
      </c>
      <c r="G400" s="24" t="s">
        <v>1286</v>
      </c>
      <c r="H400" s="24" t="s">
        <v>234</v>
      </c>
      <c r="I400" s="26"/>
      <c r="J400" s="27" t="s">
        <v>318</v>
      </c>
    </row>
    <row r="401" spans="1:10" hidden="1" outlineLevel="1" x14ac:dyDescent="0.25">
      <c r="A401" s="13" t="s">
        <v>357</v>
      </c>
      <c r="B401" s="28" t="s">
        <v>23</v>
      </c>
      <c r="C401" s="29" t="s">
        <v>241</v>
      </c>
      <c r="D401" s="24" t="str">
        <f>HYPERLINK("https://agenda.liternet.ro/cronici/revenant.html","The Revenant *)")</f>
        <v>The Revenant *)</v>
      </c>
      <c r="E401" s="24"/>
      <c r="F401" s="24" t="s">
        <v>1213</v>
      </c>
      <c r="G401" s="24" t="s">
        <v>1214</v>
      </c>
      <c r="H401" s="24" t="s">
        <v>234</v>
      </c>
      <c r="I401" s="26"/>
      <c r="J401" s="27" t="s">
        <v>318</v>
      </c>
    </row>
    <row r="402" spans="1:10" hidden="1" outlineLevel="1" x14ac:dyDescent="0.25">
      <c r="A402" s="13" t="s">
        <v>357</v>
      </c>
      <c r="B402" s="28" t="s">
        <v>23</v>
      </c>
      <c r="C402" s="29" t="s">
        <v>170</v>
      </c>
      <c r="D402" s="24" t="s">
        <v>1281</v>
      </c>
      <c r="E402" s="24"/>
      <c r="F402" s="24" t="s">
        <v>1242</v>
      </c>
      <c r="G402" s="24" t="s">
        <v>1282</v>
      </c>
      <c r="H402" s="24" t="s">
        <v>171</v>
      </c>
      <c r="I402" s="26"/>
      <c r="J402" s="27" t="s">
        <v>318</v>
      </c>
    </row>
    <row r="403" spans="1:10" hidden="1" outlineLevel="1" x14ac:dyDescent="0.25">
      <c r="A403" s="13" t="s">
        <v>357</v>
      </c>
      <c r="B403" s="28" t="s">
        <v>23</v>
      </c>
      <c r="C403" s="29" t="s">
        <v>34</v>
      </c>
      <c r="D403" s="24" t="s">
        <v>996</v>
      </c>
      <c r="E403" s="24"/>
      <c r="F403" s="24" t="s">
        <v>997</v>
      </c>
      <c r="G403" s="24" t="s">
        <v>998</v>
      </c>
      <c r="H403" s="24" t="s">
        <v>143</v>
      </c>
      <c r="I403" s="26"/>
      <c r="J403" s="27" t="s">
        <v>318</v>
      </c>
    </row>
    <row r="404" spans="1:10" hidden="1" outlineLevel="1" x14ac:dyDescent="0.25">
      <c r="A404" s="13" t="s">
        <v>357</v>
      </c>
      <c r="B404" s="28" t="s">
        <v>23</v>
      </c>
      <c r="C404" s="29" t="s">
        <v>242</v>
      </c>
      <c r="D404" s="24" t="str">
        <f>HYPERLINK("https://agenda.liternet.ro/cronici/interditauxchiensetauxitaliens.html","Interdit aux chiens et aux italiens *)")</f>
        <v>Interdit aux chiens et aux italiens *)</v>
      </c>
      <c r="E404" s="24"/>
      <c r="F404" s="24" t="s">
        <v>1295</v>
      </c>
      <c r="G404" s="24" t="s">
        <v>1296</v>
      </c>
      <c r="H404" s="24" t="s">
        <v>147</v>
      </c>
      <c r="I404" s="26"/>
      <c r="J404" s="27" t="s">
        <v>318</v>
      </c>
    </row>
    <row r="405" spans="1:10" hidden="1" outlineLevel="1" x14ac:dyDescent="0.25">
      <c r="A405" s="13" t="s">
        <v>357</v>
      </c>
      <c r="B405" s="28" t="s">
        <v>23</v>
      </c>
      <c r="C405" s="29" t="s">
        <v>242</v>
      </c>
      <c r="D405" s="24" t="s">
        <v>1308</v>
      </c>
      <c r="E405" s="24"/>
      <c r="F405" s="24" t="s">
        <v>1309</v>
      </c>
      <c r="G405" s="24" t="s">
        <v>1310</v>
      </c>
      <c r="H405" s="24" t="s">
        <v>178</v>
      </c>
      <c r="I405" s="26"/>
      <c r="J405" s="27" t="s">
        <v>318</v>
      </c>
    </row>
    <row r="406" spans="1:10" hidden="1" outlineLevel="1" x14ac:dyDescent="0.25">
      <c r="A406" s="13" t="s">
        <v>357</v>
      </c>
      <c r="B406" s="28" t="s">
        <v>23</v>
      </c>
      <c r="C406" s="29" t="s">
        <v>243</v>
      </c>
      <c r="D406" s="24" t="s">
        <v>1297</v>
      </c>
      <c r="E406" s="24"/>
      <c r="F406" s="24" t="s">
        <v>1298</v>
      </c>
      <c r="G406" s="24" t="s">
        <v>1299</v>
      </c>
      <c r="H406" s="24" t="s">
        <v>147</v>
      </c>
      <c r="I406" s="26"/>
      <c r="J406" s="27" t="s">
        <v>318</v>
      </c>
    </row>
    <row r="407" spans="1:10" hidden="1" outlineLevel="1" x14ac:dyDescent="0.25">
      <c r="A407" s="13" t="s">
        <v>357</v>
      </c>
      <c r="B407" s="28" t="s">
        <v>23</v>
      </c>
      <c r="C407" s="29" t="s">
        <v>17</v>
      </c>
      <c r="D407" s="24" t="s">
        <v>1083</v>
      </c>
      <c r="E407" s="24"/>
      <c r="F407" s="24" t="s">
        <v>1084</v>
      </c>
      <c r="G407" s="24" t="s">
        <v>1085</v>
      </c>
      <c r="H407" s="24" t="s">
        <v>143</v>
      </c>
      <c r="I407" s="26"/>
      <c r="J407" s="27" t="s">
        <v>318</v>
      </c>
    </row>
    <row r="408" spans="1:10" hidden="1" outlineLevel="1" x14ac:dyDescent="0.25">
      <c r="A408" s="13" t="s">
        <v>357</v>
      </c>
      <c r="B408" s="28" t="s">
        <v>23</v>
      </c>
      <c r="C408" s="29" t="s">
        <v>17</v>
      </c>
      <c r="D408" s="24" t="str">
        <f>HYPERLINK("https://agenda.liternet.ro/cronici/inception.html","Inception *)")</f>
        <v>Inception *)</v>
      </c>
      <c r="E408" s="24"/>
      <c r="F408" s="24" t="s">
        <v>937</v>
      </c>
      <c r="G408" s="24" t="s">
        <v>1283</v>
      </c>
      <c r="H408" s="24" t="s">
        <v>171</v>
      </c>
      <c r="I408" s="26"/>
      <c r="J408" s="27" t="s">
        <v>318</v>
      </c>
    </row>
    <row r="409" spans="1:10" hidden="1" outlineLevel="1" x14ac:dyDescent="0.25">
      <c r="A409" s="13" t="s">
        <v>357</v>
      </c>
      <c r="B409" s="28" t="s">
        <v>23</v>
      </c>
      <c r="C409" s="29" t="s">
        <v>17</v>
      </c>
      <c r="D409" s="24" t="s">
        <v>1311</v>
      </c>
      <c r="E409" s="24"/>
      <c r="F409" s="24" t="s">
        <v>1312</v>
      </c>
      <c r="G409" s="24" t="s">
        <v>1313</v>
      </c>
      <c r="H409" s="24" t="s">
        <v>178</v>
      </c>
      <c r="I409" s="26"/>
      <c r="J409" s="27" t="s">
        <v>318</v>
      </c>
    </row>
    <row r="410" spans="1:10" hidden="1" outlineLevel="1" x14ac:dyDescent="0.25">
      <c r="A410" s="13" t="s">
        <v>357</v>
      </c>
      <c r="B410" s="28" t="s">
        <v>23</v>
      </c>
      <c r="C410" s="29" t="s">
        <v>144</v>
      </c>
      <c r="D410" s="24" t="str">
        <f>HYPERLINK("https://agenda.liternet.ro/cronici/startrekintodarkness.html","Star Trek Into Darkness *)")</f>
        <v>Star Trek Into Darkness *)</v>
      </c>
      <c r="E410" s="24"/>
      <c r="F410" s="24" t="s">
        <v>884</v>
      </c>
      <c r="G410" s="24" t="s">
        <v>899</v>
      </c>
      <c r="H410" s="24" t="s">
        <v>148</v>
      </c>
      <c r="I410" s="26"/>
      <c r="J410" s="27" t="s">
        <v>318</v>
      </c>
    </row>
    <row r="411" spans="1:10" hidden="1" outlineLevel="1" x14ac:dyDescent="0.25">
      <c r="A411" s="13" t="s">
        <v>357</v>
      </c>
      <c r="B411" s="28" t="s">
        <v>23</v>
      </c>
      <c r="C411" s="29" t="s">
        <v>144</v>
      </c>
      <c r="D411" s="24" t="s">
        <v>1269</v>
      </c>
      <c r="E411" s="24"/>
      <c r="F411" s="24" t="s">
        <v>1270</v>
      </c>
      <c r="G411" s="24" t="s">
        <v>1271</v>
      </c>
      <c r="H411" s="24" t="s">
        <v>125</v>
      </c>
      <c r="I411" s="26"/>
      <c r="J411" s="27" t="s">
        <v>318</v>
      </c>
    </row>
    <row r="412" spans="1:10" hidden="1" outlineLevel="1" x14ac:dyDescent="0.25">
      <c r="A412" s="13" t="s">
        <v>357</v>
      </c>
      <c r="B412" s="28" t="s">
        <v>23</v>
      </c>
      <c r="C412" s="29" t="s">
        <v>131</v>
      </c>
      <c r="D412" s="24" t="str">
        <f>HYPERLINK("https://agenda.liternet.ro/cronici/streetkings.html","Street Kings *)")</f>
        <v>Street Kings *)</v>
      </c>
      <c r="E412" s="24"/>
      <c r="F412" s="24" t="s">
        <v>1300</v>
      </c>
      <c r="G412" s="24" t="s">
        <v>1301</v>
      </c>
      <c r="H412" s="24" t="s">
        <v>147</v>
      </c>
      <c r="I412" s="26"/>
      <c r="J412" s="27" t="s">
        <v>318</v>
      </c>
    </row>
    <row r="413" spans="1:10" hidden="1" outlineLevel="1" x14ac:dyDescent="0.25">
      <c r="A413" s="13" t="s">
        <v>357</v>
      </c>
      <c r="B413" s="28" t="s">
        <v>23</v>
      </c>
      <c r="C413" s="29" t="s">
        <v>130</v>
      </c>
      <c r="D413" s="24" t="s">
        <v>867</v>
      </c>
      <c r="E413" s="24"/>
      <c r="F413" s="24" t="s">
        <v>868</v>
      </c>
      <c r="G413" s="24" t="s">
        <v>869</v>
      </c>
      <c r="H413" s="24" t="s">
        <v>127</v>
      </c>
      <c r="I413" s="26"/>
      <c r="J413" s="27" t="s">
        <v>318</v>
      </c>
    </row>
    <row r="414" spans="1:10" hidden="1" outlineLevel="1" x14ac:dyDescent="0.25">
      <c r="A414" s="13" t="s">
        <v>357</v>
      </c>
      <c r="B414" s="28" t="s">
        <v>23</v>
      </c>
      <c r="C414" s="29" t="s">
        <v>142</v>
      </c>
      <c r="D414" s="24" t="s">
        <v>848</v>
      </c>
      <c r="E414" s="24"/>
      <c r="F414" s="24" t="s">
        <v>849</v>
      </c>
      <c r="G414" s="24" t="s">
        <v>850</v>
      </c>
      <c r="H414" s="24" t="s">
        <v>143</v>
      </c>
      <c r="I414" s="26"/>
      <c r="J414" s="27" t="s">
        <v>318</v>
      </c>
    </row>
    <row r="415" spans="1:10" hidden="1" outlineLevel="1" x14ac:dyDescent="0.25">
      <c r="A415" s="13" t="s">
        <v>357</v>
      </c>
      <c r="B415" s="28" t="s">
        <v>23</v>
      </c>
      <c r="C415" s="29" t="s">
        <v>173</v>
      </c>
      <c r="D415" s="24" t="s">
        <v>1290</v>
      </c>
      <c r="E415" s="24"/>
      <c r="F415" s="24" t="s">
        <v>994</v>
      </c>
      <c r="G415" s="24" t="s">
        <v>1291</v>
      </c>
      <c r="H415" s="24" t="s">
        <v>175</v>
      </c>
      <c r="I415" s="26"/>
      <c r="J415" s="27" t="s">
        <v>318</v>
      </c>
    </row>
    <row r="416" spans="1:10" hidden="1" outlineLevel="1" x14ac:dyDescent="0.25">
      <c r="A416" s="13" t="s">
        <v>357</v>
      </c>
      <c r="B416" s="28" t="s">
        <v>23</v>
      </c>
      <c r="C416" s="29" t="s">
        <v>163</v>
      </c>
      <c r="D416" s="24" t="s">
        <v>1287</v>
      </c>
      <c r="E416" s="24"/>
      <c r="F416" s="24" t="s">
        <v>1288</v>
      </c>
      <c r="G416" s="24" t="s">
        <v>1289</v>
      </c>
      <c r="H416" s="24" t="s">
        <v>139</v>
      </c>
      <c r="I416" s="26"/>
      <c r="J416" s="27" t="s">
        <v>701</v>
      </c>
    </row>
    <row r="417" spans="1:10" hidden="1" outlineLevel="1" x14ac:dyDescent="0.25">
      <c r="A417" s="13" t="s">
        <v>357</v>
      </c>
      <c r="B417" s="28" t="s">
        <v>23</v>
      </c>
      <c r="C417" s="29" t="s">
        <v>145</v>
      </c>
      <c r="D417" s="24" t="s">
        <v>1272</v>
      </c>
      <c r="E417" s="24"/>
      <c r="F417" s="24" t="s">
        <v>1273</v>
      </c>
      <c r="G417" s="24" t="s">
        <v>1274</v>
      </c>
      <c r="H417" s="24" t="s">
        <v>125</v>
      </c>
      <c r="I417" s="26"/>
      <c r="J417" s="27" t="s">
        <v>318</v>
      </c>
    </row>
    <row r="418" spans="1:10" hidden="1" outlineLevel="1" x14ac:dyDescent="0.25">
      <c r="A418" s="13" t="s">
        <v>357</v>
      </c>
      <c r="B418" s="28" t="s">
        <v>23</v>
      </c>
      <c r="C418" s="29" t="s">
        <v>230</v>
      </c>
      <c r="D418" s="24" t="s">
        <v>1275</v>
      </c>
      <c r="E418" s="24"/>
      <c r="F418" s="24" t="s">
        <v>1276</v>
      </c>
      <c r="G418" s="24" t="s">
        <v>1277</v>
      </c>
      <c r="H418" s="24" t="s">
        <v>127</v>
      </c>
      <c r="I418" s="26"/>
      <c r="J418" s="27" t="s">
        <v>318</v>
      </c>
    </row>
    <row r="419" spans="1:10" hidden="1" outlineLevel="1" x14ac:dyDescent="0.25">
      <c r="A419" s="13" t="s">
        <v>357</v>
      </c>
      <c r="B419" s="28" t="s">
        <v>23</v>
      </c>
      <c r="C419" s="29" t="s">
        <v>177</v>
      </c>
      <c r="D419" s="24" t="s">
        <v>1066</v>
      </c>
      <c r="E419" s="24"/>
      <c r="F419" s="24" t="s">
        <v>1067</v>
      </c>
      <c r="G419" s="24" t="s">
        <v>1068</v>
      </c>
      <c r="H419" s="24" t="s">
        <v>147</v>
      </c>
      <c r="I419" s="26"/>
      <c r="J419" s="27" t="s">
        <v>318</v>
      </c>
    </row>
    <row r="420" spans="1:10" hidden="1" outlineLevel="1" x14ac:dyDescent="0.25">
      <c r="A420" s="13" t="s">
        <v>357</v>
      </c>
      <c r="B420" s="28" t="s">
        <v>23</v>
      </c>
      <c r="C420" s="29" t="s">
        <v>155</v>
      </c>
      <c r="D420" s="24" t="str">
        <f>HYPERLINK("https://agenda.liternet.ro/cronici/constantine.html","Constantine *)")</f>
        <v>Constantine *)</v>
      </c>
      <c r="E420" s="24"/>
      <c r="F420" s="24" t="s">
        <v>900</v>
      </c>
      <c r="G420" s="24" t="s">
        <v>901</v>
      </c>
      <c r="H420" s="24" t="s">
        <v>148</v>
      </c>
      <c r="I420" s="26"/>
      <c r="J420" s="27" t="s">
        <v>318</v>
      </c>
    </row>
    <row r="421" spans="1:10" hidden="1" outlineLevel="1" x14ac:dyDescent="0.25">
      <c r="A421" s="13" t="s">
        <v>357</v>
      </c>
      <c r="B421" s="28" t="s">
        <v>23</v>
      </c>
      <c r="C421" s="29" t="s">
        <v>226</v>
      </c>
      <c r="D421" s="24" t="s">
        <v>1314</v>
      </c>
      <c r="E421" s="24"/>
      <c r="F421" s="24" t="s">
        <v>1315</v>
      </c>
      <c r="G421" s="24" t="s">
        <v>1316</v>
      </c>
      <c r="H421" s="24" t="s">
        <v>178</v>
      </c>
      <c r="I421" s="26"/>
      <c r="J421" s="27" t="s">
        <v>318</v>
      </c>
    </row>
    <row r="422" spans="1:10" hidden="1" outlineLevel="1" x14ac:dyDescent="0.25">
      <c r="A422" s="13" t="s">
        <v>357</v>
      </c>
      <c r="B422" s="28" t="s">
        <v>23</v>
      </c>
      <c r="C422" s="29" t="s">
        <v>239</v>
      </c>
      <c r="D422" s="24" t="str">
        <f>HYPERLINK("https://agenda.liternet.ro/cronici/thelmaandlouise.html","Thelma &amp; Louise *)")</f>
        <v>Thelma &amp; Louise *)</v>
      </c>
      <c r="E422" s="24"/>
      <c r="F422" s="24" t="s">
        <v>1036</v>
      </c>
      <c r="G422" s="24" t="s">
        <v>1284</v>
      </c>
      <c r="H422" s="24" t="s">
        <v>171</v>
      </c>
      <c r="I422" s="26"/>
      <c r="J422" s="27" t="s">
        <v>326</v>
      </c>
    </row>
    <row r="423" spans="1:10" hidden="1" outlineLevel="1" x14ac:dyDescent="0.25">
      <c r="A423" s="13" t="s">
        <v>357</v>
      </c>
      <c r="B423" s="28" t="s">
        <v>23</v>
      </c>
      <c r="C423" s="29" t="s">
        <v>183</v>
      </c>
      <c r="D423" s="24" t="s">
        <v>1292</v>
      </c>
      <c r="E423" s="24"/>
      <c r="F423" s="24" t="s">
        <v>1293</v>
      </c>
      <c r="G423" s="24" t="s">
        <v>1294</v>
      </c>
      <c r="H423" s="24" t="s">
        <v>175</v>
      </c>
      <c r="I423" s="26"/>
      <c r="J423" s="27" t="s">
        <v>318</v>
      </c>
    </row>
    <row r="424" spans="1:10" hidden="1" outlineLevel="1" x14ac:dyDescent="0.25">
      <c r="A424" s="13" t="s">
        <v>357</v>
      </c>
      <c r="B424" s="28" t="s">
        <v>23</v>
      </c>
      <c r="C424" s="29" t="s">
        <v>1486</v>
      </c>
      <c r="D424" s="24" t="s">
        <v>1278</v>
      </c>
      <c r="E424" s="24"/>
      <c r="F424" s="24" t="s">
        <v>1279</v>
      </c>
      <c r="G424" s="24" t="s">
        <v>1280</v>
      </c>
      <c r="H424" s="24" t="s">
        <v>127</v>
      </c>
      <c r="I424" s="26"/>
      <c r="J424" s="27" t="s">
        <v>318</v>
      </c>
    </row>
    <row r="425" spans="1:10" hidden="1" outlineLevel="1" x14ac:dyDescent="0.25">
      <c r="A425" s="13" t="s">
        <v>357</v>
      </c>
      <c r="B425" s="28" t="s">
        <v>23</v>
      </c>
      <c r="C425" s="29" t="s">
        <v>1487</v>
      </c>
      <c r="D425" s="24" t="s">
        <v>1266</v>
      </c>
      <c r="E425" s="24"/>
      <c r="F425" s="24" t="s">
        <v>1267</v>
      </c>
      <c r="G425" s="24" t="s">
        <v>1268</v>
      </c>
      <c r="H425" s="24" t="s">
        <v>143</v>
      </c>
      <c r="I425" s="26"/>
      <c r="J425" s="27" t="s">
        <v>318</v>
      </c>
    </row>
    <row r="426" spans="1:10" hidden="1" outlineLevel="1" x14ac:dyDescent="0.25">
      <c r="A426" s="13" t="s">
        <v>357</v>
      </c>
      <c r="B426" s="28" t="s">
        <v>23</v>
      </c>
      <c r="C426" s="29" t="s">
        <v>1488</v>
      </c>
      <c r="D426" s="24" t="s">
        <v>1302</v>
      </c>
      <c r="E426" s="24"/>
      <c r="F426" s="24" t="s">
        <v>1303</v>
      </c>
      <c r="G426" s="24" t="s">
        <v>1304</v>
      </c>
      <c r="H426" s="24" t="s">
        <v>147</v>
      </c>
      <c r="I426" s="26"/>
      <c r="J426" s="27" t="s">
        <v>318</v>
      </c>
    </row>
    <row r="427" spans="1:10" hidden="1" outlineLevel="1" x14ac:dyDescent="0.25">
      <c r="A427" s="13" t="s">
        <v>345</v>
      </c>
      <c r="B427" s="28" t="s">
        <v>18</v>
      </c>
      <c r="C427" s="29" t="s">
        <v>212</v>
      </c>
      <c r="D427" s="24" t="str">
        <f>HYPERLINK("https://agenda.liternet.ro/cronici/ageofadaline.html","The Age of Adaline *)")</f>
        <v>The Age of Adaline *)</v>
      </c>
      <c r="E427" s="24"/>
      <c r="F427" s="24" t="s">
        <v>1322</v>
      </c>
      <c r="G427" s="24" t="s">
        <v>1323</v>
      </c>
      <c r="H427" s="24" t="s">
        <v>125</v>
      </c>
      <c r="I427" s="26"/>
      <c r="J427" s="27" t="s">
        <v>318</v>
      </c>
    </row>
    <row r="428" spans="1:10" hidden="1" outlineLevel="1" x14ac:dyDescent="0.25">
      <c r="A428" s="13" t="s">
        <v>345</v>
      </c>
      <c r="B428" s="28" t="s">
        <v>18</v>
      </c>
      <c r="C428" s="29" t="s">
        <v>152</v>
      </c>
      <c r="D428" s="24" t="s">
        <v>1331</v>
      </c>
      <c r="E428" s="24"/>
      <c r="F428" s="24" t="s">
        <v>1332</v>
      </c>
      <c r="G428" s="24" t="s">
        <v>1333</v>
      </c>
      <c r="H428" s="24" t="s">
        <v>147</v>
      </c>
      <c r="I428" s="26"/>
      <c r="J428" s="27" t="s">
        <v>318</v>
      </c>
    </row>
    <row r="429" spans="1:10" hidden="1" outlineLevel="1" x14ac:dyDescent="0.25">
      <c r="A429" s="13" t="s">
        <v>345</v>
      </c>
      <c r="B429" s="28" t="s">
        <v>18</v>
      </c>
      <c r="C429" s="29" t="s">
        <v>167</v>
      </c>
      <c r="D429" s="24" t="str">
        <f>HYPERLINK("https://agenda.liternet.ro/cronici/tenet.html","Tenet *)")</f>
        <v>Tenet *)</v>
      </c>
      <c r="E429" s="24"/>
      <c r="F429" s="24" t="s">
        <v>937</v>
      </c>
      <c r="G429" s="24" t="s">
        <v>938</v>
      </c>
      <c r="H429" s="24" t="s">
        <v>143</v>
      </c>
      <c r="I429" s="26"/>
      <c r="J429" s="27" t="s">
        <v>318</v>
      </c>
    </row>
    <row r="430" spans="1:10" hidden="1" outlineLevel="1" x14ac:dyDescent="0.25">
      <c r="A430" s="13" t="s">
        <v>345</v>
      </c>
      <c r="B430" s="28" t="s">
        <v>18</v>
      </c>
      <c r="C430" s="29" t="s">
        <v>233</v>
      </c>
      <c r="D430" s="24" t="s">
        <v>1339</v>
      </c>
      <c r="E430" s="24"/>
      <c r="F430" s="24" t="s">
        <v>1340</v>
      </c>
      <c r="G430" s="24" t="s">
        <v>1341</v>
      </c>
      <c r="H430" s="24" t="s">
        <v>178</v>
      </c>
      <c r="I430" s="26"/>
      <c r="J430" s="27" t="s">
        <v>318</v>
      </c>
    </row>
    <row r="431" spans="1:10" hidden="1" outlineLevel="1" x14ac:dyDescent="0.25">
      <c r="A431" s="13" t="s">
        <v>345</v>
      </c>
      <c r="B431" s="28" t="s">
        <v>18</v>
      </c>
      <c r="C431" s="29" t="s">
        <v>224</v>
      </c>
      <c r="D431" s="24" t="str">
        <f>HYPERLINK("https://agenda.liternet.ro/cronici/spykids2.html","Spy Kids 2 *)")</f>
        <v>Spy Kids 2 *)</v>
      </c>
      <c r="E431" s="24"/>
      <c r="F431" s="24" t="s">
        <v>954</v>
      </c>
      <c r="G431" s="24" t="s">
        <v>1033</v>
      </c>
      <c r="H431" s="24" t="s">
        <v>175</v>
      </c>
      <c r="I431" s="26"/>
      <c r="J431" s="27" t="s">
        <v>356</v>
      </c>
    </row>
    <row r="432" spans="1:10" hidden="1" outlineLevel="1" x14ac:dyDescent="0.25">
      <c r="A432" s="13" t="s">
        <v>345</v>
      </c>
      <c r="B432" s="28" t="s">
        <v>18</v>
      </c>
      <c r="C432" s="29" t="s">
        <v>196</v>
      </c>
      <c r="D432" s="24" t="str">
        <f>HYPERLINK("https://agenda.liternet.ro/cronici/secretwindow.html","Secret Window *)")</f>
        <v>Secret Window *)</v>
      </c>
      <c r="E432" s="24"/>
      <c r="F432" s="24" t="s">
        <v>1351</v>
      </c>
      <c r="G432" s="24" t="s">
        <v>1352</v>
      </c>
      <c r="H432" s="24" t="s">
        <v>171</v>
      </c>
      <c r="I432" s="26"/>
      <c r="J432" s="27" t="s">
        <v>701</v>
      </c>
    </row>
    <row r="433" spans="1:10" hidden="1" outlineLevel="1" x14ac:dyDescent="0.25">
      <c r="A433" s="13" t="s">
        <v>345</v>
      </c>
      <c r="B433" s="28" t="s">
        <v>18</v>
      </c>
      <c r="C433" s="29" t="s">
        <v>135</v>
      </c>
      <c r="D433" s="24" t="s">
        <v>1324</v>
      </c>
      <c r="E433" s="24"/>
      <c r="F433" s="24" t="s">
        <v>1325</v>
      </c>
      <c r="G433" s="24" t="s">
        <v>1326</v>
      </c>
      <c r="H433" s="24" t="s">
        <v>125</v>
      </c>
      <c r="I433" s="26"/>
      <c r="J433" s="27" t="s">
        <v>318</v>
      </c>
    </row>
    <row r="434" spans="1:10" hidden="1" outlineLevel="1" x14ac:dyDescent="0.25">
      <c r="A434" s="13" t="s">
        <v>345</v>
      </c>
      <c r="B434" s="28" t="s">
        <v>18</v>
      </c>
      <c r="C434" s="29" t="s">
        <v>222</v>
      </c>
      <c r="D434" s="24" t="s">
        <v>1334</v>
      </c>
      <c r="E434" s="24"/>
      <c r="F434" s="24" t="s">
        <v>1335</v>
      </c>
      <c r="G434" s="24" t="s">
        <v>1336</v>
      </c>
      <c r="H434" s="24" t="s">
        <v>147</v>
      </c>
      <c r="I434" s="26"/>
      <c r="J434" s="27" t="s">
        <v>318</v>
      </c>
    </row>
    <row r="435" spans="1:10" hidden="1" outlineLevel="1" x14ac:dyDescent="0.25">
      <c r="A435" s="13" t="s">
        <v>345</v>
      </c>
      <c r="B435" s="28" t="s">
        <v>18</v>
      </c>
      <c r="C435" s="29" t="s">
        <v>17</v>
      </c>
      <c r="D435" s="24" t="str">
        <f>HYPERLINK("https://agenda.liternet.ro/cronici/invictus.html","Invictus *)")</f>
        <v>Invictus *)</v>
      </c>
      <c r="E435" s="24"/>
      <c r="F435" s="24" t="s">
        <v>1353</v>
      </c>
      <c r="G435" s="24" t="s">
        <v>1354</v>
      </c>
      <c r="H435" s="24"/>
      <c r="I435" s="26"/>
      <c r="J435" s="27" t="s">
        <v>356</v>
      </c>
    </row>
    <row r="436" spans="1:10" hidden="1" outlineLevel="1" x14ac:dyDescent="0.25">
      <c r="A436" s="13" t="s">
        <v>345</v>
      </c>
      <c r="B436" s="28" t="s">
        <v>18</v>
      </c>
      <c r="C436" s="29" t="s">
        <v>144</v>
      </c>
      <c r="D436" s="24" t="str">
        <f>HYPERLINK("https://agenda.liternet.ro/cronici/invasion.html","The Invasion *)")</f>
        <v>The Invasion *)</v>
      </c>
      <c r="E436" s="24"/>
      <c r="F436" s="24" t="s">
        <v>902</v>
      </c>
      <c r="G436" s="24" t="s">
        <v>903</v>
      </c>
      <c r="H436" s="24" t="s">
        <v>148</v>
      </c>
      <c r="I436" s="26"/>
      <c r="J436" s="27" t="s">
        <v>318</v>
      </c>
    </row>
    <row r="437" spans="1:10" hidden="1" outlineLevel="1" x14ac:dyDescent="0.25">
      <c r="A437" s="13" t="s">
        <v>345</v>
      </c>
      <c r="B437" s="34" t="s">
        <v>18</v>
      </c>
      <c r="C437" s="29" t="s">
        <v>131</v>
      </c>
      <c r="D437" s="24" t="s">
        <v>870</v>
      </c>
      <c r="E437" s="24"/>
      <c r="F437" s="24" t="s">
        <v>871</v>
      </c>
      <c r="G437" s="24" t="s">
        <v>872</v>
      </c>
      <c r="H437" s="24" t="s">
        <v>147</v>
      </c>
      <c r="I437" s="26"/>
      <c r="J437" s="27" t="s">
        <v>318</v>
      </c>
    </row>
    <row r="438" spans="1:10" hidden="1" outlineLevel="1" x14ac:dyDescent="0.25">
      <c r="A438" s="13" t="s">
        <v>345</v>
      </c>
      <c r="B438" s="28" t="s">
        <v>18</v>
      </c>
      <c r="C438" s="29" t="s">
        <v>131</v>
      </c>
      <c r="D438" s="24" t="s">
        <v>1320</v>
      </c>
      <c r="E438" s="24"/>
      <c r="F438" s="24" t="s">
        <v>932</v>
      </c>
      <c r="G438" s="24" t="s">
        <v>1321</v>
      </c>
      <c r="H438" s="24" t="s">
        <v>208</v>
      </c>
      <c r="I438" s="26"/>
      <c r="J438" s="27" t="s">
        <v>318</v>
      </c>
    </row>
    <row r="439" spans="1:10" hidden="1" outlineLevel="1" x14ac:dyDescent="0.25">
      <c r="A439" s="13" t="s">
        <v>345</v>
      </c>
      <c r="B439" s="28" t="s">
        <v>18</v>
      </c>
      <c r="C439" s="29" t="s">
        <v>172</v>
      </c>
      <c r="D439" s="24" t="str">
        <f>HYPERLINK("https://agenda.liternet.ro/cronici/mammaroma.html","Mamma Roma *)")</f>
        <v>Mamma Roma *)</v>
      </c>
      <c r="E439" s="24"/>
      <c r="F439" s="24" t="s">
        <v>1258</v>
      </c>
      <c r="G439" s="24" t="s">
        <v>1342</v>
      </c>
      <c r="H439" s="24" t="s">
        <v>178</v>
      </c>
      <c r="I439" s="26"/>
      <c r="J439" s="27" t="s">
        <v>318</v>
      </c>
    </row>
    <row r="440" spans="1:10" hidden="1" outlineLevel="1" x14ac:dyDescent="0.25">
      <c r="A440" s="13" t="s">
        <v>345</v>
      </c>
      <c r="B440" s="28" t="s">
        <v>18</v>
      </c>
      <c r="C440" s="29" t="s">
        <v>231</v>
      </c>
      <c r="D440" s="24" t="str">
        <f>HYPERLINK("https://agenda.liternet.ro/cronici/marocco.html","Marocco *)")</f>
        <v>Marocco *)</v>
      </c>
      <c r="E440" s="24"/>
      <c r="F440" s="24" t="s">
        <v>1328</v>
      </c>
      <c r="G440" s="24" t="s">
        <v>1329</v>
      </c>
      <c r="H440" s="24" t="s">
        <v>232</v>
      </c>
      <c r="I440" s="26"/>
      <c r="J440" s="27" t="s">
        <v>326</v>
      </c>
    </row>
    <row r="441" spans="1:10" hidden="1" outlineLevel="1" x14ac:dyDescent="0.25">
      <c r="A441" s="13" t="s">
        <v>345</v>
      </c>
      <c r="B441" s="34" t="s">
        <v>18</v>
      </c>
      <c r="C441" s="29" t="s">
        <v>145</v>
      </c>
      <c r="D441" s="24" t="s">
        <v>864</v>
      </c>
      <c r="E441" s="24"/>
      <c r="F441" s="24" t="s">
        <v>865</v>
      </c>
      <c r="G441" s="24" t="s">
        <v>866</v>
      </c>
      <c r="H441" s="24" t="s">
        <v>125</v>
      </c>
      <c r="I441" s="26"/>
      <c r="J441" s="27" t="s">
        <v>318</v>
      </c>
    </row>
    <row r="442" spans="1:10" hidden="1" outlineLevel="1" x14ac:dyDescent="0.25">
      <c r="A442" s="13" t="s">
        <v>345</v>
      </c>
      <c r="B442" s="28" t="s">
        <v>18</v>
      </c>
      <c r="C442" s="29" t="s">
        <v>154</v>
      </c>
      <c r="D442" s="24" t="str">
        <f>HYPERLINK("https://agenda.liternet.ro/cronici/watchmen.html","Watchmen *)")</f>
        <v>Watchmen *)</v>
      </c>
      <c r="E442" s="24"/>
      <c r="F442" s="24" t="s">
        <v>904</v>
      </c>
      <c r="G442" s="24" t="s">
        <v>905</v>
      </c>
      <c r="H442" s="24" t="s">
        <v>148</v>
      </c>
      <c r="I442" s="26"/>
      <c r="J442" s="27" t="s">
        <v>318</v>
      </c>
    </row>
    <row r="443" spans="1:10" hidden="1" outlineLevel="1" x14ac:dyDescent="0.25">
      <c r="A443" s="13" t="s">
        <v>345</v>
      </c>
      <c r="B443" s="28" t="s">
        <v>18</v>
      </c>
      <c r="C443" s="29" t="s">
        <v>162</v>
      </c>
      <c r="D443" s="24" t="str">
        <f>HYPERLINK("https://agenda.liternet.ro/cronici/traffic.html","Traffic *)")</f>
        <v>Traffic *)</v>
      </c>
      <c r="E443" s="24"/>
      <c r="F443" s="24" t="s">
        <v>924</v>
      </c>
      <c r="G443" s="24" t="s">
        <v>925</v>
      </c>
      <c r="H443" s="24" t="s">
        <v>157</v>
      </c>
      <c r="I443" s="26"/>
      <c r="J443" s="27" t="s">
        <v>356</v>
      </c>
    </row>
    <row r="444" spans="1:10" hidden="1" outlineLevel="1" x14ac:dyDescent="0.25">
      <c r="A444" s="13" t="s">
        <v>345</v>
      </c>
      <c r="B444" s="34" t="s">
        <v>18</v>
      </c>
      <c r="C444" s="29" t="s">
        <v>132</v>
      </c>
      <c r="D444" s="24" t="s">
        <v>848</v>
      </c>
      <c r="E444" s="24"/>
      <c r="F444" s="24" t="s">
        <v>849</v>
      </c>
      <c r="G444" s="24" t="s">
        <v>850</v>
      </c>
      <c r="H444" s="24" t="s">
        <v>127</v>
      </c>
      <c r="I444" s="26"/>
      <c r="J444" s="27" t="s">
        <v>318</v>
      </c>
    </row>
    <row r="445" spans="1:10" hidden="1" outlineLevel="1" x14ac:dyDescent="0.25">
      <c r="A445" s="13" t="s">
        <v>345</v>
      </c>
      <c r="B445" s="34" t="s">
        <v>18</v>
      </c>
      <c r="C445" s="29" t="s">
        <v>146</v>
      </c>
      <c r="D445" s="24" t="s">
        <v>851</v>
      </c>
      <c r="E445" s="24"/>
      <c r="F445" s="24" t="s">
        <v>852</v>
      </c>
      <c r="G445" s="24" t="s">
        <v>853</v>
      </c>
      <c r="H445" s="24" t="s">
        <v>125</v>
      </c>
      <c r="I445" s="26"/>
      <c r="J445" s="27" t="s">
        <v>318</v>
      </c>
    </row>
    <row r="446" spans="1:10" hidden="1" outlineLevel="1" x14ac:dyDescent="0.25">
      <c r="A446" s="13" t="s">
        <v>345</v>
      </c>
      <c r="B446" s="28" t="s">
        <v>18</v>
      </c>
      <c r="C446" s="29" t="s">
        <v>146</v>
      </c>
      <c r="D446" s="24" t="s">
        <v>946</v>
      </c>
      <c r="E446" s="24"/>
      <c r="F446" s="24" t="s">
        <v>947</v>
      </c>
      <c r="G446" s="24" t="s">
        <v>948</v>
      </c>
      <c r="H446" s="24" t="s">
        <v>143</v>
      </c>
      <c r="I446" s="26"/>
      <c r="J446" s="27" t="s">
        <v>318</v>
      </c>
    </row>
    <row r="447" spans="1:10" hidden="1" outlineLevel="1" x14ac:dyDescent="0.25">
      <c r="A447" s="13" t="s">
        <v>345</v>
      </c>
      <c r="B447" s="28" t="s">
        <v>18</v>
      </c>
      <c r="C447" s="29" t="s">
        <v>146</v>
      </c>
      <c r="D447" s="24" t="str">
        <f>HYPERLINK("https://agenda.liternet.ro/cronici/umbertod.html","Umberto D. *)")</f>
        <v>Umberto D. *)</v>
      </c>
      <c r="E447" s="24"/>
      <c r="F447" s="24" t="s">
        <v>1343</v>
      </c>
      <c r="G447" s="24" t="s">
        <v>1344</v>
      </c>
      <c r="H447" s="24" t="s">
        <v>178</v>
      </c>
      <c r="I447" s="26"/>
      <c r="J447" s="27" t="s">
        <v>318</v>
      </c>
    </row>
    <row r="448" spans="1:10" hidden="1" outlineLevel="1" x14ac:dyDescent="0.25">
      <c r="A448" s="13" t="s">
        <v>345</v>
      </c>
      <c r="B448" s="28" t="s">
        <v>18</v>
      </c>
      <c r="C448" s="29" t="s">
        <v>123</v>
      </c>
      <c r="D448" s="24" t="str">
        <f>HYPERLINK("https://agenda.liternet.ro/cronici/sprenord.html","Spre Nord / To the North *)")</f>
        <v>Spre Nord / To the North *)</v>
      </c>
      <c r="E448" s="24"/>
      <c r="F448" s="24" t="s">
        <v>1337</v>
      </c>
      <c r="G448" s="24" t="s">
        <v>1338</v>
      </c>
      <c r="H448" s="24" t="s">
        <v>147</v>
      </c>
      <c r="I448" s="26"/>
      <c r="J448" s="27" t="s">
        <v>318</v>
      </c>
    </row>
    <row r="449" spans="1:10" hidden="1" outlineLevel="1" x14ac:dyDescent="0.25">
      <c r="A449" s="13" t="s">
        <v>345</v>
      </c>
      <c r="B449" s="28" t="s">
        <v>18</v>
      </c>
      <c r="C449" s="29" t="s">
        <v>183</v>
      </c>
      <c r="D449" s="24" t="str">
        <f>HYPERLINK("https://agenda.liternet.ro/cronici/mancalledotto.html","A Man Called Otto *)")</f>
        <v>A Man Called Otto *)</v>
      </c>
      <c r="E449" s="24"/>
      <c r="F449" s="24" t="s">
        <v>1189</v>
      </c>
      <c r="G449" s="24" t="s">
        <v>1327</v>
      </c>
      <c r="H449" s="24" t="s">
        <v>127</v>
      </c>
      <c r="I449" s="26"/>
      <c r="J449" s="27" t="s">
        <v>318</v>
      </c>
    </row>
    <row r="450" spans="1:10" hidden="1" outlineLevel="1" x14ac:dyDescent="0.25">
      <c r="A450" s="13" t="s">
        <v>345</v>
      </c>
      <c r="B450" s="28" t="s">
        <v>18</v>
      </c>
      <c r="C450" s="29" t="s">
        <v>183</v>
      </c>
      <c r="D450" s="24" t="str">
        <f>HYPERLINK("https://agenda.liternet.ro/cronici/monstersball.html","Monster's Ball *)")</f>
        <v>Monster's Ball *)</v>
      </c>
      <c r="E450" s="24"/>
      <c r="F450" s="24" t="s">
        <v>1189</v>
      </c>
      <c r="G450" s="24" t="s">
        <v>1330</v>
      </c>
      <c r="H450" s="24" t="s">
        <v>175</v>
      </c>
      <c r="I450" s="26"/>
      <c r="J450" s="27" t="s">
        <v>701</v>
      </c>
    </row>
    <row r="451" spans="1:10" hidden="1" outlineLevel="1" x14ac:dyDescent="0.25">
      <c r="A451" s="13" t="s">
        <v>345</v>
      </c>
      <c r="B451" s="28" t="s">
        <v>18</v>
      </c>
      <c r="C451" s="29" t="s">
        <v>1489</v>
      </c>
      <c r="D451" s="24" t="s">
        <v>1317</v>
      </c>
      <c r="E451" s="24"/>
      <c r="F451" s="24" t="s">
        <v>1318</v>
      </c>
      <c r="G451" s="24" t="s">
        <v>1319</v>
      </c>
      <c r="H451" s="24" t="s">
        <v>206</v>
      </c>
      <c r="I451" s="26"/>
      <c r="J451" s="27" t="s">
        <v>318</v>
      </c>
    </row>
    <row r="452" spans="1:10" hidden="1" outlineLevel="1" x14ac:dyDescent="0.25">
      <c r="A452" s="13" t="s">
        <v>345</v>
      </c>
      <c r="B452" s="28" t="s">
        <v>18</v>
      </c>
      <c r="C452" s="29" t="s">
        <v>1489</v>
      </c>
      <c r="D452" s="24" t="s">
        <v>1345</v>
      </c>
      <c r="E452" s="24"/>
      <c r="F452" s="24" t="s">
        <v>1346</v>
      </c>
      <c r="G452" s="24" t="s">
        <v>1347</v>
      </c>
      <c r="H452" s="24" t="s">
        <v>178</v>
      </c>
      <c r="I452" s="26"/>
      <c r="J452" s="27" t="s">
        <v>318</v>
      </c>
    </row>
    <row r="453" spans="1:10" ht="20.399999999999999" customHeight="1" collapsed="1" thickBot="1" x14ac:dyDescent="0.3">
      <c r="B453" s="31" t="s">
        <v>247</v>
      </c>
      <c r="H453" s="1"/>
    </row>
    <row r="454" spans="1:10" s="23" customFormat="1" ht="12" thickBot="1" x14ac:dyDescent="0.3">
      <c r="A454" s="13"/>
      <c r="B454" s="17" t="s">
        <v>1</v>
      </c>
      <c r="C454" s="18" t="s">
        <v>2</v>
      </c>
      <c r="D454" s="19" t="s">
        <v>3</v>
      </c>
      <c r="E454" s="19"/>
      <c r="F454" s="19" t="s">
        <v>5</v>
      </c>
      <c r="G454" s="19" t="s">
        <v>6</v>
      </c>
      <c r="H454" s="19" t="s">
        <v>248</v>
      </c>
      <c r="I454" s="33" t="s">
        <v>8</v>
      </c>
      <c r="J454" s="22" t="s">
        <v>9</v>
      </c>
    </row>
    <row r="455" spans="1:10" ht="12" thickTop="1" x14ac:dyDescent="0.25">
      <c r="A455" s="13" t="s">
        <v>363</v>
      </c>
      <c r="B455" s="34" t="s">
        <v>25</v>
      </c>
      <c r="C455" s="37" t="s">
        <v>261</v>
      </c>
      <c r="D455" s="24" t="s">
        <v>1379</v>
      </c>
      <c r="E455" s="24"/>
      <c r="F455" s="24" t="s">
        <v>1380</v>
      </c>
      <c r="G455" s="24" t="s">
        <v>1381</v>
      </c>
      <c r="H455" s="24" t="s">
        <v>271</v>
      </c>
      <c r="I455" s="26" t="s">
        <v>272</v>
      </c>
      <c r="J455" s="27" t="s">
        <v>318</v>
      </c>
    </row>
    <row r="456" spans="1:10" x14ac:dyDescent="0.25">
      <c r="A456" s="13" t="s">
        <v>363</v>
      </c>
      <c r="B456" s="28" t="s">
        <v>25</v>
      </c>
      <c r="C456" s="29" t="s">
        <v>212</v>
      </c>
      <c r="D456" s="24" t="str">
        <f>HYPERLINK("https://agenda.liternet.ro/cronici/safuratobomba.html","S-a furat o bombă *)")</f>
        <v>S-a furat o bombă *)</v>
      </c>
      <c r="E456" s="24"/>
      <c r="F456" s="24" t="s">
        <v>1355</v>
      </c>
      <c r="G456" s="24" t="s">
        <v>1356</v>
      </c>
      <c r="H456" s="24" t="s">
        <v>249</v>
      </c>
      <c r="I456" s="26" t="s">
        <v>250</v>
      </c>
      <c r="J456" s="27" t="s">
        <v>318</v>
      </c>
    </row>
    <row r="457" spans="1:10" x14ac:dyDescent="0.25">
      <c r="A457" s="13" t="s">
        <v>363</v>
      </c>
      <c r="B457" s="28" t="s">
        <v>25</v>
      </c>
      <c r="C457" s="29" t="s">
        <v>128</v>
      </c>
      <c r="D457" s="24" t="str">
        <f>HYPERLINK("https://agenda.liternet.ro/cronici/chlopi.html","Chlopi / The Peasants / În numele pământului *)")</f>
        <v>Chlopi / The Peasants / În numele pământului *)</v>
      </c>
      <c r="E457" s="24"/>
      <c r="F457" s="24" t="s">
        <v>1377</v>
      </c>
      <c r="G457" s="24" t="s">
        <v>1378</v>
      </c>
      <c r="H457" s="24" t="s">
        <v>259</v>
      </c>
      <c r="I457" s="26" t="s">
        <v>250</v>
      </c>
      <c r="J457" s="27" t="s">
        <v>318</v>
      </c>
    </row>
    <row r="458" spans="1:10" x14ac:dyDescent="0.25">
      <c r="A458" s="13" t="s">
        <v>363</v>
      </c>
      <c r="B458" s="35" t="s">
        <v>25</v>
      </c>
      <c r="C458" s="37" t="s">
        <v>34</v>
      </c>
      <c r="D458" s="24" t="s">
        <v>1412</v>
      </c>
      <c r="E458" s="24"/>
      <c r="F458" s="24" t="s">
        <v>1413</v>
      </c>
      <c r="G458" s="24" t="s">
        <v>1414</v>
      </c>
      <c r="H458" s="24" t="s">
        <v>270</v>
      </c>
      <c r="I458" s="26" t="s">
        <v>262</v>
      </c>
      <c r="J458" s="27" t="s">
        <v>318</v>
      </c>
    </row>
    <row r="459" spans="1:10" x14ac:dyDescent="0.25">
      <c r="A459" s="13" t="s">
        <v>363</v>
      </c>
      <c r="B459" s="28" t="s">
        <v>25</v>
      </c>
      <c r="C459" s="29" t="s">
        <v>224</v>
      </c>
      <c r="D459" s="24" t="str">
        <f>HYPERLINK("https://agenda.liternet.ro/cronici/clubzero.html","Club Zero *)")</f>
        <v>Club Zero *)</v>
      </c>
      <c r="E459" s="24"/>
      <c r="F459" s="24" t="s">
        <v>1405</v>
      </c>
      <c r="G459" s="24" t="s">
        <v>1406</v>
      </c>
      <c r="H459" s="24" t="s">
        <v>267</v>
      </c>
      <c r="I459" s="26" t="s">
        <v>268</v>
      </c>
      <c r="J459" s="27" t="s">
        <v>318</v>
      </c>
    </row>
    <row r="460" spans="1:10" x14ac:dyDescent="0.25">
      <c r="A460" s="13" t="s">
        <v>388</v>
      </c>
      <c r="B460" s="28" t="s">
        <v>26</v>
      </c>
      <c r="C460" s="29" t="s">
        <v>120</v>
      </c>
      <c r="D460" s="24" t="str">
        <f>HYPERLINK("https://agenda.liternet.ro/cronici/solyaris.html","Solyaris *)")</f>
        <v>Solyaris *)</v>
      </c>
      <c r="E460" s="24"/>
      <c r="F460" s="24" t="s">
        <v>1357</v>
      </c>
      <c r="G460" s="24" t="s">
        <v>1358</v>
      </c>
      <c r="H460" s="24" t="s">
        <v>249</v>
      </c>
      <c r="I460" s="26" t="s">
        <v>250</v>
      </c>
      <c r="J460" s="27" t="s">
        <v>326</v>
      </c>
    </row>
    <row r="461" spans="1:10" x14ac:dyDescent="0.25">
      <c r="A461" s="13" t="s">
        <v>1382</v>
      </c>
      <c r="B461" s="28" t="s">
        <v>260</v>
      </c>
      <c r="C461" s="29" t="s">
        <v>17</v>
      </c>
      <c r="D461" s="24" t="s">
        <v>1379</v>
      </c>
      <c r="E461" s="24"/>
      <c r="F461" s="24" t="s">
        <v>1380</v>
      </c>
      <c r="G461" s="24" t="s">
        <v>1381</v>
      </c>
      <c r="H461" s="24" t="s">
        <v>259</v>
      </c>
      <c r="I461" s="26" t="s">
        <v>250</v>
      </c>
      <c r="J461" s="27" t="s">
        <v>318</v>
      </c>
    </row>
    <row r="462" spans="1:10" x14ac:dyDescent="0.25">
      <c r="A462" s="13" t="s">
        <v>363</v>
      </c>
      <c r="B462" s="35" t="s">
        <v>25</v>
      </c>
      <c r="C462" s="37" t="s">
        <v>17</v>
      </c>
      <c r="D462" s="24" t="str">
        <f>HYPERLINK("https://agenda.liternet.ro/cronici/bete.html","La bête *)")</f>
        <v>La bête *)</v>
      </c>
      <c r="E462" s="24"/>
      <c r="F462" s="24" t="s">
        <v>1415</v>
      </c>
      <c r="G462" s="24" t="s">
        <v>1416</v>
      </c>
      <c r="H462" s="24" t="s">
        <v>270</v>
      </c>
      <c r="I462" s="26" t="s">
        <v>262</v>
      </c>
      <c r="J462" s="27" t="s">
        <v>318</v>
      </c>
    </row>
    <row r="463" spans="1:10" x14ac:dyDescent="0.25">
      <c r="A463" s="13" t="s">
        <v>363</v>
      </c>
      <c r="B463" s="28" t="s">
        <v>25</v>
      </c>
      <c r="C463" s="29" t="s">
        <v>144</v>
      </c>
      <c r="D463" s="24" t="s">
        <v>1379</v>
      </c>
      <c r="E463" s="24"/>
      <c r="F463" s="24" t="s">
        <v>1380</v>
      </c>
      <c r="G463" s="24" t="s">
        <v>1381</v>
      </c>
      <c r="H463" s="24" t="s">
        <v>267</v>
      </c>
      <c r="I463" s="26" t="s">
        <v>268</v>
      </c>
      <c r="J463" s="27" t="s">
        <v>318</v>
      </c>
    </row>
    <row r="464" spans="1:10" x14ac:dyDescent="0.25">
      <c r="A464" s="13" t="s">
        <v>427</v>
      </c>
      <c r="B464" s="28" t="s">
        <v>27</v>
      </c>
      <c r="C464" s="29" t="s">
        <v>251</v>
      </c>
      <c r="D464" s="24" t="s">
        <v>1359</v>
      </c>
      <c r="E464" s="24"/>
      <c r="F464" s="24" t="s">
        <v>1360</v>
      </c>
      <c r="G464" s="24" t="s">
        <v>1361</v>
      </c>
      <c r="H464" s="24" t="s">
        <v>249</v>
      </c>
      <c r="I464" s="26" t="s">
        <v>250</v>
      </c>
      <c r="J464" s="27" t="s">
        <v>318</v>
      </c>
    </row>
    <row r="465" spans="1:10" x14ac:dyDescent="0.25">
      <c r="A465" s="13" t="s">
        <v>350</v>
      </c>
      <c r="B465" s="35" t="s">
        <v>21</v>
      </c>
      <c r="C465" s="37" t="s">
        <v>251</v>
      </c>
      <c r="D465" s="24" t="s">
        <v>1386</v>
      </c>
      <c r="E465" s="24"/>
      <c r="F465" s="24" t="s">
        <v>1387</v>
      </c>
      <c r="G465" s="24" t="s">
        <v>1388</v>
      </c>
      <c r="H465" s="24" t="s">
        <v>270</v>
      </c>
      <c r="I465" s="26" t="s">
        <v>262</v>
      </c>
      <c r="J465" s="27" t="s">
        <v>318</v>
      </c>
    </row>
    <row r="466" spans="1:10" x14ac:dyDescent="0.25">
      <c r="A466" s="13" t="s">
        <v>350</v>
      </c>
      <c r="B466" s="28" t="s">
        <v>21</v>
      </c>
      <c r="C466" s="29" t="s">
        <v>195</v>
      </c>
      <c r="D466" s="24" t="s">
        <v>1362</v>
      </c>
      <c r="E466" s="24"/>
      <c r="F466" s="24" t="s">
        <v>1363</v>
      </c>
      <c r="G466" s="24" t="s">
        <v>1364</v>
      </c>
      <c r="H466" s="24" t="s">
        <v>249</v>
      </c>
      <c r="I466" s="26" t="s">
        <v>250</v>
      </c>
      <c r="J466" s="27" t="s">
        <v>318</v>
      </c>
    </row>
    <row r="467" spans="1:10" x14ac:dyDescent="0.25">
      <c r="A467" s="13" t="s">
        <v>350</v>
      </c>
      <c r="B467" s="35" t="s">
        <v>21</v>
      </c>
      <c r="C467" s="37" t="s">
        <v>261</v>
      </c>
      <c r="D467" s="24" t="s">
        <v>1417</v>
      </c>
      <c r="E467" s="24"/>
      <c r="F467" s="24" t="s">
        <v>1418</v>
      </c>
      <c r="G467" s="24" t="s">
        <v>1419</v>
      </c>
      <c r="H467" s="24" t="s">
        <v>270</v>
      </c>
      <c r="I467" s="26" t="s">
        <v>262</v>
      </c>
      <c r="J467" s="27" t="s">
        <v>318</v>
      </c>
    </row>
    <row r="468" spans="1:10" x14ac:dyDescent="0.25">
      <c r="A468" s="13" t="s">
        <v>350</v>
      </c>
      <c r="B468" s="28" t="s">
        <v>21</v>
      </c>
      <c r="C468" s="29" t="s">
        <v>245</v>
      </c>
      <c r="D468" s="24" t="s">
        <v>1383</v>
      </c>
      <c r="E468" s="24"/>
      <c r="F468" s="24" t="s">
        <v>1384</v>
      </c>
      <c r="G468" s="24" t="s">
        <v>1385</v>
      </c>
      <c r="H468" s="24" t="s">
        <v>259</v>
      </c>
      <c r="I468" s="26" t="s">
        <v>250</v>
      </c>
      <c r="J468" s="27" t="s">
        <v>318</v>
      </c>
    </row>
    <row r="469" spans="1:10" x14ac:dyDescent="0.25">
      <c r="A469" s="13" t="s">
        <v>350</v>
      </c>
      <c r="B469" s="28" t="s">
        <v>21</v>
      </c>
      <c r="C469" s="29" t="s">
        <v>235</v>
      </c>
      <c r="D469" s="24" t="s">
        <v>1365</v>
      </c>
      <c r="E469" s="24"/>
      <c r="F469" s="24" t="s">
        <v>1366</v>
      </c>
      <c r="G469" s="24" t="s">
        <v>1367</v>
      </c>
      <c r="H469" s="24" t="s">
        <v>249</v>
      </c>
      <c r="I469" s="26" t="s">
        <v>250</v>
      </c>
      <c r="J469" s="27" t="s">
        <v>326</v>
      </c>
    </row>
    <row r="470" spans="1:10" x14ac:dyDescent="0.25">
      <c r="A470" s="13" t="s">
        <v>350</v>
      </c>
      <c r="B470" s="35" t="s">
        <v>21</v>
      </c>
      <c r="C470" s="37" t="s">
        <v>167</v>
      </c>
      <c r="D470" s="24" t="s">
        <v>1420</v>
      </c>
      <c r="E470" s="24"/>
      <c r="F470" s="24" t="s">
        <v>1104</v>
      </c>
      <c r="G470" s="24" t="s">
        <v>1421</v>
      </c>
      <c r="H470" s="24" t="s">
        <v>270</v>
      </c>
      <c r="I470" s="26" t="s">
        <v>262</v>
      </c>
      <c r="J470" s="27" t="s">
        <v>318</v>
      </c>
    </row>
    <row r="471" spans="1:10" x14ac:dyDescent="0.25">
      <c r="A471" s="13" t="s">
        <v>350</v>
      </c>
      <c r="B471" s="28" t="s">
        <v>21</v>
      </c>
      <c r="C471" s="29" t="s">
        <v>128</v>
      </c>
      <c r="D471" s="24" t="s">
        <v>1386</v>
      </c>
      <c r="E471" s="24"/>
      <c r="F471" s="24" t="s">
        <v>1387</v>
      </c>
      <c r="G471" s="24" t="s">
        <v>1388</v>
      </c>
      <c r="H471" s="24" t="s">
        <v>259</v>
      </c>
      <c r="I471" s="26" t="s">
        <v>250</v>
      </c>
      <c r="J471" s="27" t="s">
        <v>318</v>
      </c>
    </row>
    <row r="472" spans="1:10" x14ac:dyDescent="0.25">
      <c r="A472" s="13" t="s">
        <v>350</v>
      </c>
      <c r="B472" s="28" t="s">
        <v>21</v>
      </c>
      <c r="C472" s="29" t="s">
        <v>224</v>
      </c>
      <c r="D472" s="24" t="s">
        <v>1407</v>
      </c>
      <c r="E472" s="24"/>
      <c r="F472" s="24" t="s">
        <v>1408</v>
      </c>
      <c r="G472" s="24" t="s">
        <v>1409</v>
      </c>
      <c r="H472" s="24" t="s">
        <v>267</v>
      </c>
      <c r="I472" s="26" t="s">
        <v>268</v>
      </c>
      <c r="J472" s="27" t="s">
        <v>318</v>
      </c>
    </row>
    <row r="473" spans="1:10" x14ac:dyDescent="0.25">
      <c r="A473" s="13" t="s">
        <v>350</v>
      </c>
      <c r="B473" s="28" t="s">
        <v>21</v>
      </c>
      <c r="C473" s="29" t="s">
        <v>22</v>
      </c>
      <c r="D473" s="24" t="str">
        <f>HYPERLINK("https://agenda.liternet.ro/cronici/breakfastattiffanys.html","Breakfast at Tiffany's *)")</f>
        <v>Breakfast at Tiffany's *)</v>
      </c>
      <c r="E473" s="24"/>
      <c r="F473" s="24" t="s">
        <v>1368</v>
      </c>
      <c r="G473" s="24" t="s">
        <v>1369</v>
      </c>
      <c r="H473" s="24" t="s">
        <v>249</v>
      </c>
      <c r="I473" s="26" t="s">
        <v>250</v>
      </c>
      <c r="J473" s="27" t="s">
        <v>318</v>
      </c>
    </row>
    <row r="474" spans="1:10" x14ac:dyDescent="0.25">
      <c r="A474" s="13" t="s">
        <v>350</v>
      </c>
      <c r="B474" s="28" t="s">
        <v>21</v>
      </c>
      <c r="C474" s="29" t="s">
        <v>24</v>
      </c>
      <c r="D474" s="24" t="str">
        <f>HYPERLINK("https://agenda.liternet.ro/cronici/nuasteptapreamultdelasfirsitullumii.html","Nu aștepta prea mult de la sfîrșitul lumii *)")</f>
        <v>Nu aștepta prea mult de la sfîrșitul lumii *)</v>
      </c>
      <c r="E474" s="24"/>
      <c r="F474" s="24" t="s">
        <v>1389</v>
      </c>
      <c r="G474" s="24" t="s">
        <v>1390</v>
      </c>
      <c r="H474" s="24" t="s">
        <v>259</v>
      </c>
      <c r="I474" s="26" t="s">
        <v>250</v>
      </c>
      <c r="J474" s="27" t="s">
        <v>318</v>
      </c>
    </row>
    <row r="475" spans="1:10" x14ac:dyDescent="0.25">
      <c r="A475" s="13" t="s">
        <v>350</v>
      </c>
      <c r="B475" s="28" t="s">
        <v>21</v>
      </c>
      <c r="C475" s="29" t="s">
        <v>269</v>
      </c>
      <c r="D475" s="24" t="str">
        <f>HYPERLINK("https://agenda.liternet.ro/cronici/zoneofinterest.html","The Zone of Interest *)")</f>
        <v>The Zone of Interest *)</v>
      </c>
      <c r="E475" s="24"/>
      <c r="F475" s="24" t="s">
        <v>1401</v>
      </c>
      <c r="G475" s="24" t="s">
        <v>1402</v>
      </c>
      <c r="H475" s="24" t="s">
        <v>267</v>
      </c>
      <c r="I475" s="26" t="s">
        <v>268</v>
      </c>
      <c r="J475" s="27" t="s">
        <v>318</v>
      </c>
    </row>
    <row r="476" spans="1:10" x14ac:dyDescent="0.25">
      <c r="A476" s="13" t="s">
        <v>340</v>
      </c>
      <c r="B476" s="35" t="s">
        <v>16</v>
      </c>
      <c r="C476" s="37" t="s">
        <v>28</v>
      </c>
      <c r="D476" s="24" t="str">
        <f>HYPERLINK("https://agenda.liternet.ro/cronici/interditauxchiensetauxitaliens.html","Interdit aux chiens et aux italiens *)")</f>
        <v>Interdit aux chiens et aux italiens *)</v>
      </c>
      <c r="E476" s="24"/>
      <c r="F476" s="24" t="s">
        <v>1295</v>
      </c>
      <c r="G476" s="24" t="s">
        <v>1296</v>
      </c>
      <c r="H476" s="24" t="s">
        <v>270</v>
      </c>
      <c r="I476" s="26" t="s">
        <v>262</v>
      </c>
      <c r="J476" s="27" t="s">
        <v>318</v>
      </c>
    </row>
    <row r="477" spans="1:10" x14ac:dyDescent="0.25">
      <c r="A477" s="13" t="s">
        <v>340</v>
      </c>
      <c r="B477" s="35" t="s">
        <v>16</v>
      </c>
      <c r="C477" s="37" t="s">
        <v>149</v>
      </c>
      <c r="D477" s="24" t="str">
        <f>HYPERLINK("https://agenda.liternet.ro/cronici/anatomiedunechute.html","Anatomie d'une chute *)")</f>
        <v>Anatomie d'une chute *)</v>
      </c>
      <c r="E477" s="24"/>
      <c r="F477" s="24" t="s">
        <v>1396</v>
      </c>
      <c r="G477" s="24" t="s">
        <v>1397</v>
      </c>
      <c r="H477" s="24" t="s">
        <v>270</v>
      </c>
      <c r="I477" s="26" t="s">
        <v>262</v>
      </c>
      <c r="J477" s="27" t="s">
        <v>318</v>
      </c>
    </row>
    <row r="478" spans="1:10" x14ac:dyDescent="0.25">
      <c r="A478" s="13" t="s">
        <v>340</v>
      </c>
      <c r="B478" s="28" t="s">
        <v>16</v>
      </c>
      <c r="C478" s="29" t="s">
        <v>195</v>
      </c>
      <c r="D478" s="24" t="s">
        <v>1370</v>
      </c>
      <c r="E478" s="24"/>
      <c r="F478" s="24" t="s">
        <v>1371</v>
      </c>
      <c r="G478" s="24" t="s">
        <v>1372</v>
      </c>
      <c r="H478" s="24" t="s">
        <v>249</v>
      </c>
      <c r="I478" s="26" t="s">
        <v>250</v>
      </c>
      <c r="J478" s="27" t="s">
        <v>318</v>
      </c>
    </row>
    <row r="479" spans="1:10" x14ac:dyDescent="0.25">
      <c r="A479" s="13" t="s">
        <v>340</v>
      </c>
      <c r="B479" s="28" t="s">
        <v>16</v>
      </c>
      <c r="C479" s="29" t="s">
        <v>261</v>
      </c>
      <c r="D479" s="24" t="s">
        <v>1391</v>
      </c>
      <c r="E479" s="24"/>
      <c r="F479" s="24" t="s">
        <v>1392</v>
      </c>
      <c r="G479" s="24" t="s">
        <v>1393</v>
      </c>
      <c r="H479" s="24" t="s">
        <v>259</v>
      </c>
      <c r="I479" s="26" t="s">
        <v>250</v>
      </c>
      <c r="J479" s="27" t="s">
        <v>318</v>
      </c>
    </row>
    <row r="480" spans="1:10" x14ac:dyDescent="0.25">
      <c r="A480" s="13" t="s">
        <v>340</v>
      </c>
      <c r="B480" s="34" t="s">
        <v>16</v>
      </c>
      <c r="C480" s="37" t="s">
        <v>150</v>
      </c>
      <c r="D480" s="24" t="s">
        <v>1436</v>
      </c>
      <c r="E480" s="24"/>
      <c r="F480" s="24" t="s">
        <v>1437</v>
      </c>
      <c r="G480" s="24" t="s">
        <v>1438</v>
      </c>
      <c r="H480" s="24" t="s">
        <v>271</v>
      </c>
      <c r="I480" s="26" t="s">
        <v>272</v>
      </c>
      <c r="J480" s="27" t="s">
        <v>318</v>
      </c>
    </row>
    <row r="481" spans="1:10" x14ac:dyDescent="0.25">
      <c r="A481" s="13" t="s">
        <v>340</v>
      </c>
      <c r="B481" s="35" t="s">
        <v>16</v>
      </c>
      <c r="C481" s="37" t="s">
        <v>245</v>
      </c>
      <c r="D481" s="24" t="s">
        <v>1422</v>
      </c>
      <c r="E481" s="24"/>
      <c r="F481" s="24" t="s">
        <v>1423</v>
      </c>
      <c r="G481" s="24" t="s">
        <v>1424</v>
      </c>
      <c r="H481" s="24" t="s">
        <v>270</v>
      </c>
      <c r="I481" s="26" t="s">
        <v>262</v>
      </c>
      <c r="J481" s="27" t="s">
        <v>318</v>
      </c>
    </row>
    <row r="482" spans="1:10" x14ac:dyDescent="0.25">
      <c r="A482" s="13" t="s">
        <v>340</v>
      </c>
      <c r="B482" s="28" t="s">
        <v>16</v>
      </c>
      <c r="C482" s="29" t="s">
        <v>167</v>
      </c>
      <c r="D482" s="24" t="str">
        <f>HYPERLINK("https://agenda.liternet.ro/cronici/breakfastattiffanys.html","Breakfast at Tiffany's *)")</f>
        <v>Breakfast at Tiffany's *)</v>
      </c>
      <c r="E482" s="24"/>
      <c r="F482" s="24" t="s">
        <v>1368</v>
      </c>
      <c r="G482" s="24" t="s">
        <v>1369</v>
      </c>
      <c r="H482" s="24" t="s">
        <v>249</v>
      </c>
      <c r="I482" s="26" t="s">
        <v>250</v>
      </c>
      <c r="J482" s="27" t="s">
        <v>318</v>
      </c>
    </row>
    <row r="483" spans="1:10" x14ac:dyDescent="0.25">
      <c r="A483" s="13" t="s">
        <v>340</v>
      </c>
      <c r="B483" s="28" t="s">
        <v>16</v>
      </c>
      <c r="C483" s="29" t="s">
        <v>167</v>
      </c>
      <c r="D483" s="24" t="s">
        <v>1383</v>
      </c>
      <c r="E483" s="24"/>
      <c r="F483" s="24" t="s">
        <v>1384</v>
      </c>
      <c r="G483" s="24" t="s">
        <v>1385</v>
      </c>
      <c r="H483" s="24" t="s">
        <v>259</v>
      </c>
      <c r="I483" s="26" t="s">
        <v>250</v>
      </c>
      <c r="J483" s="27" t="s">
        <v>318</v>
      </c>
    </row>
    <row r="484" spans="1:10" x14ac:dyDescent="0.25">
      <c r="A484" s="13" t="s">
        <v>340</v>
      </c>
      <c r="B484" s="35" t="s">
        <v>16</v>
      </c>
      <c r="C484" s="37" t="s">
        <v>167</v>
      </c>
      <c r="D484" s="24" t="s">
        <v>1425</v>
      </c>
      <c r="E484" s="24"/>
      <c r="F484" s="24" t="s">
        <v>1426</v>
      </c>
      <c r="G484" s="24" t="s">
        <v>1427</v>
      </c>
      <c r="H484" s="24" t="s">
        <v>270</v>
      </c>
      <c r="I484" s="26" t="s">
        <v>262</v>
      </c>
      <c r="J484" s="27" t="s">
        <v>318</v>
      </c>
    </row>
    <row r="485" spans="1:10" x14ac:dyDescent="0.25">
      <c r="A485" s="13" t="s">
        <v>340</v>
      </c>
      <c r="B485" s="28" t="s">
        <v>16</v>
      </c>
      <c r="C485" s="29" t="s">
        <v>34</v>
      </c>
      <c r="D485" s="24" t="str">
        <f>HYPERLINK("https://agenda.liternet.ro/cronici/mrsbuica.html","Mrs. Buică *)")</f>
        <v>Mrs. Buică *)</v>
      </c>
      <c r="E485" s="24"/>
      <c r="F485" s="24" t="s">
        <v>1410</v>
      </c>
      <c r="G485" s="24" t="s">
        <v>1411</v>
      </c>
      <c r="H485" s="24" t="s">
        <v>267</v>
      </c>
      <c r="I485" s="26" t="s">
        <v>268</v>
      </c>
      <c r="J485" s="27" t="s">
        <v>318</v>
      </c>
    </row>
    <row r="486" spans="1:10" x14ac:dyDescent="0.25">
      <c r="A486" s="13" t="s">
        <v>340</v>
      </c>
      <c r="B486" s="28" t="s">
        <v>16</v>
      </c>
      <c r="C486" s="29" t="s">
        <v>17</v>
      </c>
      <c r="D486" s="24" t="s">
        <v>1365</v>
      </c>
      <c r="E486" s="24"/>
      <c r="F486" s="24" t="s">
        <v>1366</v>
      </c>
      <c r="G486" s="24" t="s">
        <v>1367</v>
      </c>
      <c r="H486" s="24" t="s">
        <v>249</v>
      </c>
      <c r="I486" s="26" t="s">
        <v>250</v>
      </c>
      <c r="J486" s="27" t="s">
        <v>326</v>
      </c>
    </row>
    <row r="487" spans="1:10" x14ac:dyDescent="0.25">
      <c r="A487" s="13" t="s">
        <v>340</v>
      </c>
      <c r="B487" s="35" t="s">
        <v>16</v>
      </c>
      <c r="C487" s="37" t="s">
        <v>17</v>
      </c>
      <c r="D487" s="24" t="s">
        <v>1398</v>
      </c>
      <c r="E487" s="24"/>
      <c r="F487" s="24" t="s">
        <v>1399</v>
      </c>
      <c r="G487" s="24" t="s">
        <v>1400</v>
      </c>
      <c r="H487" s="24" t="s">
        <v>270</v>
      </c>
      <c r="I487" s="26" t="s">
        <v>262</v>
      </c>
      <c r="J487" s="27" t="s">
        <v>318</v>
      </c>
    </row>
    <row r="488" spans="1:10" x14ac:dyDescent="0.25">
      <c r="A488" s="13" t="s">
        <v>340</v>
      </c>
      <c r="B488" s="28" t="s">
        <v>16</v>
      </c>
      <c r="C488" s="29" t="s">
        <v>174</v>
      </c>
      <c r="D488" s="24" t="s">
        <v>1379</v>
      </c>
      <c r="E488" s="24"/>
      <c r="F488" s="24" t="s">
        <v>1380</v>
      </c>
      <c r="G488" s="24" t="s">
        <v>1381</v>
      </c>
      <c r="H488" s="24" t="s">
        <v>267</v>
      </c>
      <c r="I488" s="26" t="s">
        <v>268</v>
      </c>
      <c r="J488" s="27" t="s">
        <v>318</v>
      </c>
    </row>
    <row r="489" spans="1:10" x14ac:dyDescent="0.25">
      <c r="A489" s="13" t="s">
        <v>845</v>
      </c>
      <c r="B489" s="34" t="s">
        <v>96</v>
      </c>
      <c r="C489" s="37" t="s">
        <v>167</v>
      </c>
      <c r="D489" s="24" t="s">
        <v>1379</v>
      </c>
      <c r="E489" s="24"/>
      <c r="F489" s="24" t="s">
        <v>1380</v>
      </c>
      <c r="G489" s="24" t="s">
        <v>1381</v>
      </c>
      <c r="H489" s="24" t="s">
        <v>271</v>
      </c>
      <c r="I489" s="26" t="s">
        <v>272</v>
      </c>
      <c r="J489" s="27" t="s">
        <v>318</v>
      </c>
    </row>
    <row r="490" spans="1:10" x14ac:dyDescent="0.25">
      <c r="A490" s="13" t="s">
        <v>845</v>
      </c>
      <c r="B490" s="35" t="s">
        <v>96</v>
      </c>
      <c r="C490" s="37" t="s">
        <v>34</v>
      </c>
      <c r="D490" s="24" t="str">
        <f>HYPERLINK("https://agenda.liternet.ro/cronici/paineanoastraceadetoatezilele.html","Pâinea noastră cea de toate zilele *)")</f>
        <v>Pâinea noastră cea de toate zilele *)</v>
      </c>
      <c r="E490" s="24"/>
      <c r="F490" s="24" t="s">
        <v>1428</v>
      </c>
      <c r="G490" s="24">
        <v>0</v>
      </c>
      <c r="H490" s="24" t="s">
        <v>270</v>
      </c>
      <c r="I490" s="26" t="s">
        <v>262</v>
      </c>
      <c r="J490" s="27" t="s">
        <v>318</v>
      </c>
    </row>
    <row r="491" spans="1:10" x14ac:dyDescent="0.25">
      <c r="A491" s="13" t="s">
        <v>845</v>
      </c>
      <c r="B491" s="34" t="s">
        <v>96</v>
      </c>
      <c r="C491" s="37" t="s">
        <v>24</v>
      </c>
      <c r="D491" s="24" t="s">
        <v>1436</v>
      </c>
      <c r="E491" s="24"/>
      <c r="F491" s="24" t="s">
        <v>1437</v>
      </c>
      <c r="G491" s="24" t="s">
        <v>1438</v>
      </c>
      <c r="H491" s="24" t="s">
        <v>271</v>
      </c>
      <c r="I491" s="26" t="s">
        <v>272</v>
      </c>
      <c r="J491" s="27" t="s">
        <v>318</v>
      </c>
    </row>
    <row r="492" spans="1:10" x14ac:dyDescent="0.25">
      <c r="A492" s="13" t="s">
        <v>845</v>
      </c>
      <c r="B492" s="35" t="s">
        <v>96</v>
      </c>
      <c r="C492" s="37" t="s">
        <v>144</v>
      </c>
      <c r="D492" s="24" t="s">
        <v>1383</v>
      </c>
      <c r="E492" s="24"/>
      <c r="F492" s="24" t="s">
        <v>1384</v>
      </c>
      <c r="G492" s="24" t="s">
        <v>1385</v>
      </c>
      <c r="H492" s="24" t="s">
        <v>270</v>
      </c>
      <c r="I492" s="26" t="s">
        <v>262</v>
      </c>
      <c r="J492" s="27" t="s">
        <v>318</v>
      </c>
    </row>
    <row r="493" spans="1:10" x14ac:dyDescent="0.25">
      <c r="A493" s="13" t="s">
        <v>844</v>
      </c>
      <c r="B493" s="34" t="s">
        <v>90</v>
      </c>
      <c r="C493" s="37" t="s">
        <v>245</v>
      </c>
      <c r="D493" s="24" t="s">
        <v>1379</v>
      </c>
      <c r="E493" s="24"/>
      <c r="F493" s="24" t="s">
        <v>1380</v>
      </c>
      <c r="G493" s="24" t="s">
        <v>1381</v>
      </c>
      <c r="H493" s="24" t="s">
        <v>271</v>
      </c>
      <c r="I493" s="26" t="s">
        <v>272</v>
      </c>
      <c r="J493" s="27" t="s">
        <v>318</v>
      </c>
    </row>
    <row r="494" spans="1:10" x14ac:dyDescent="0.25">
      <c r="A494" s="13" t="s">
        <v>844</v>
      </c>
      <c r="B494" s="28" t="s">
        <v>90</v>
      </c>
      <c r="C494" s="29" t="s">
        <v>167</v>
      </c>
      <c r="D494" s="24" t="str">
        <f>HYPERLINK("https://agenda.liternet.ro/cronici/safuratobomba.html","S-a furat o bombă *)")</f>
        <v>S-a furat o bombă *)</v>
      </c>
      <c r="E494" s="24"/>
      <c r="F494" s="24" t="s">
        <v>1355</v>
      </c>
      <c r="G494" s="24" t="s">
        <v>1356</v>
      </c>
      <c r="H494" s="24" t="s">
        <v>249</v>
      </c>
      <c r="I494" s="26" t="s">
        <v>250</v>
      </c>
      <c r="J494" s="27" t="s">
        <v>318</v>
      </c>
    </row>
    <row r="495" spans="1:10" x14ac:dyDescent="0.25">
      <c r="A495" s="13" t="s">
        <v>844</v>
      </c>
      <c r="B495" s="28" t="s">
        <v>90</v>
      </c>
      <c r="C495" s="29" t="s">
        <v>34</v>
      </c>
      <c r="D495" s="24" t="str">
        <f>HYPERLINK("https://agenda.liternet.ro/cronici/perfectdays.html","Perfect Days *)")</f>
        <v>Perfect Days *)</v>
      </c>
      <c r="E495" s="24"/>
      <c r="F495" s="24" t="s">
        <v>1394</v>
      </c>
      <c r="G495" s="24" t="s">
        <v>1395</v>
      </c>
      <c r="H495" s="24" t="s">
        <v>259</v>
      </c>
      <c r="I495" s="26" t="s">
        <v>250</v>
      </c>
      <c r="J495" s="27" t="s">
        <v>318</v>
      </c>
    </row>
    <row r="496" spans="1:10" x14ac:dyDescent="0.25">
      <c r="A496" s="13" t="s">
        <v>844</v>
      </c>
      <c r="B496" s="35" t="s">
        <v>90</v>
      </c>
      <c r="C496" s="37" t="s">
        <v>34</v>
      </c>
      <c r="D496" s="24" t="str">
        <f>HYPERLINK("https://agenda.liternet.ro/cronici/zoneofinterest.html","The Zone of Interest *)")</f>
        <v>The Zone of Interest *)</v>
      </c>
      <c r="E496" s="24"/>
      <c r="F496" s="24" t="s">
        <v>1401</v>
      </c>
      <c r="G496" s="24" t="s">
        <v>1402</v>
      </c>
      <c r="H496" s="24" t="s">
        <v>270</v>
      </c>
      <c r="I496" s="26" t="s">
        <v>262</v>
      </c>
      <c r="J496" s="27" t="s">
        <v>318</v>
      </c>
    </row>
    <row r="497" spans="1:10" x14ac:dyDescent="0.25">
      <c r="A497" s="13" t="s">
        <v>844</v>
      </c>
      <c r="B497" s="28" t="s">
        <v>90</v>
      </c>
      <c r="C497" s="29" t="s">
        <v>174</v>
      </c>
      <c r="D497" s="24" t="str">
        <f>HYPERLINK("https://agenda.liternet.ro/cronici/anatomiedunechute.html","Anatomie d'une chute *)")</f>
        <v>Anatomie d'une chute *)</v>
      </c>
      <c r="E497" s="24"/>
      <c r="F497" s="24" t="s">
        <v>1396</v>
      </c>
      <c r="G497" s="24" t="s">
        <v>1397</v>
      </c>
      <c r="H497" s="24" t="s">
        <v>259</v>
      </c>
      <c r="I497" s="26" t="s">
        <v>250</v>
      </c>
      <c r="J497" s="27" t="s">
        <v>318</v>
      </c>
    </row>
    <row r="498" spans="1:10" x14ac:dyDescent="0.25">
      <c r="A498" s="13" t="s">
        <v>844</v>
      </c>
      <c r="B498" s="35" t="s">
        <v>90</v>
      </c>
      <c r="C498" s="37" t="s">
        <v>144</v>
      </c>
      <c r="D498" s="24" t="s">
        <v>1398</v>
      </c>
      <c r="E498" s="24"/>
      <c r="F498" s="24" t="s">
        <v>1399</v>
      </c>
      <c r="G498" s="24" t="s">
        <v>1400</v>
      </c>
      <c r="H498" s="24" t="s">
        <v>270</v>
      </c>
      <c r="I498" s="26" t="s">
        <v>262</v>
      </c>
      <c r="J498" s="27" t="s">
        <v>318</v>
      </c>
    </row>
    <row r="499" spans="1:10" x14ac:dyDescent="0.25">
      <c r="A499" s="13" t="s">
        <v>357</v>
      </c>
      <c r="B499" s="28" t="s">
        <v>23</v>
      </c>
      <c r="C499" s="29" t="s">
        <v>167</v>
      </c>
      <c r="D499" s="24" t="s">
        <v>1373</v>
      </c>
      <c r="E499" s="24"/>
      <c r="F499" s="24" t="s">
        <v>1374</v>
      </c>
      <c r="G499" s="24" t="s">
        <v>1375</v>
      </c>
      <c r="H499" s="24" t="s">
        <v>249</v>
      </c>
      <c r="I499" s="26" t="s">
        <v>250</v>
      </c>
      <c r="J499" s="27" t="s">
        <v>318</v>
      </c>
    </row>
    <row r="500" spans="1:10" x14ac:dyDescent="0.25">
      <c r="A500" s="13" t="s">
        <v>357</v>
      </c>
      <c r="B500" s="35" t="s">
        <v>23</v>
      </c>
      <c r="C500" s="37" t="s">
        <v>34</v>
      </c>
      <c r="D500" s="24" t="str">
        <f>HYPERLINK("https://agenda.liternet.ro/cronici/perfectdays.html","Perfect Days *)")</f>
        <v>Perfect Days *)</v>
      </c>
      <c r="E500" s="24"/>
      <c r="F500" s="24" t="s">
        <v>1394</v>
      </c>
      <c r="G500" s="24" t="s">
        <v>1395</v>
      </c>
      <c r="H500" s="24" t="s">
        <v>270</v>
      </c>
      <c r="I500" s="26" t="s">
        <v>262</v>
      </c>
      <c r="J500" s="27" t="s">
        <v>318</v>
      </c>
    </row>
    <row r="501" spans="1:10" x14ac:dyDescent="0.25">
      <c r="A501" s="13" t="s">
        <v>357</v>
      </c>
      <c r="B501" s="28" t="s">
        <v>23</v>
      </c>
      <c r="C501" s="29" t="s">
        <v>22</v>
      </c>
      <c r="D501" s="24" t="s">
        <v>1362</v>
      </c>
      <c r="E501" s="24"/>
      <c r="F501" s="24" t="s">
        <v>1363</v>
      </c>
      <c r="G501" s="24" t="s">
        <v>1364</v>
      </c>
      <c r="H501" s="24" t="s">
        <v>249</v>
      </c>
      <c r="I501" s="26" t="s">
        <v>250</v>
      </c>
      <c r="J501" s="27" t="s">
        <v>318</v>
      </c>
    </row>
    <row r="502" spans="1:10" x14ac:dyDescent="0.25">
      <c r="A502" s="13" t="s">
        <v>357</v>
      </c>
      <c r="B502" s="28" t="s">
        <v>23</v>
      </c>
      <c r="C502" s="29" t="s">
        <v>17</v>
      </c>
      <c r="D502" s="24" t="s">
        <v>1398</v>
      </c>
      <c r="E502" s="24"/>
      <c r="F502" s="24" t="s">
        <v>1399</v>
      </c>
      <c r="G502" s="24" t="s">
        <v>1400</v>
      </c>
      <c r="H502" s="24" t="s">
        <v>259</v>
      </c>
      <c r="I502" s="26" t="s">
        <v>250</v>
      </c>
      <c r="J502" s="27" t="s">
        <v>318</v>
      </c>
    </row>
    <row r="503" spans="1:10" x14ac:dyDescent="0.25">
      <c r="A503" s="13" t="s">
        <v>357</v>
      </c>
      <c r="B503" s="35" t="s">
        <v>23</v>
      </c>
      <c r="C503" s="36" t="s">
        <v>144</v>
      </c>
      <c r="D503" s="24" t="s">
        <v>1383</v>
      </c>
      <c r="E503" s="24"/>
      <c r="F503" s="24" t="s">
        <v>1384</v>
      </c>
      <c r="G503" s="24" t="s">
        <v>1385</v>
      </c>
      <c r="H503" s="24" t="s">
        <v>270</v>
      </c>
      <c r="I503" s="26" t="s">
        <v>262</v>
      </c>
      <c r="J503" s="27" t="s">
        <v>318</v>
      </c>
    </row>
    <row r="504" spans="1:10" x14ac:dyDescent="0.25">
      <c r="A504" s="13" t="s">
        <v>345</v>
      </c>
      <c r="B504" s="34" t="s">
        <v>18</v>
      </c>
      <c r="C504" s="36" t="s">
        <v>161</v>
      </c>
      <c r="D504" s="24" t="s">
        <v>1436</v>
      </c>
      <c r="E504" s="24"/>
      <c r="F504" s="24" t="s">
        <v>1437</v>
      </c>
      <c r="G504" s="24" t="s">
        <v>1438</v>
      </c>
      <c r="H504" s="24" t="s">
        <v>271</v>
      </c>
      <c r="I504" s="26" t="s">
        <v>272</v>
      </c>
      <c r="J504" s="27" t="s">
        <v>318</v>
      </c>
    </row>
    <row r="505" spans="1:10" x14ac:dyDescent="0.25">
      <c r="A505" s="13" t="s">
        <v>345</v>
      </c>
      <c r="B505" s="28" t="s">
        <v>18</v>
      </c>
      <c r="C505" s="54" t="s">
        <v>212</v>
      </c>
      <c r="D505" s="24" t="s">
        <v>1373</v>
      </c>
      <c r="E505" s="24"/>
      <c r="F505" s="24" t="s">
        <v>1374</v>
      </c>
      <c r="G505" s="24" t="s">
        <v>1375</v>
      </c>
      <c r="H505" s="24" t="s">
        <v>249</v>
      </c>
      <c r="I505" s="26" t="s">
        <v>250</v>
      </c>
      <c r="J505" s="27" t="s">
        <v>318</v>
      </c>
    </row>
    <row r="506" spans="1:10" x14ac:dyDescent="0.25">
      <c r="A506" s="13" t="s">
        <v>345</v>
      </c>
      <c r="B506" s="28" t="s">
        <v>18</v>
      </c>
      <c r="C506" s="54" t="s">
        <v>34</v>
      </c>
      <c r="D506" s="24" t="str">
        <f>HYPERLINK("https://agenda.liternet.ro/cronici/zoneofinterest.html","The Zone of Interest *)")</f>
        <v>The Zone of Interest *)</v>
      </c>
      <c r="E506" s="24"/>
      <c r="F506" s="24" t="s">
        <v>1401</v>
      </c>
      <c r="G506" s="24" t="s">
        <v>1402</v>
      </c>
      <c r="H506" s="24" t="s">
        <v>259</v>
      </c>
      <c r="I506" s="26" t="s">
        <v>250</v>
      </c>
      <c r="J506" s="27" t="s">
        <v>318</v>
      </c>
    </row>
    <row r="507" spans="1:10" x14ac:dyDescent="0.25">
      <c r="A507" s="13" t="s">
        <v>345</v>
      </c>
      <c r="B507" s="35" t="s">
        <v>18</v>
      </c>
      <c r="C507" s="36" t="s">
        <v>34</v>
      </c>
      <c r="D507" s="24" t="s">
        <v>1429</v>
      </c>
      <c r="E507" s="24"/>
      <c r="F507" s="24" t="s">
        <v>1430</v>
      </c>
      <c r="G507" s="24" t="s">
        <v>1431</v>
      </c>
      <c r="H507" s="24" t="s">
        <v>270</v>
      </c>
      <c r="I507" s="26" t="s">
        <v>262</v>
      </c>
      <c r="J507" s="27" t="s">
        <v>318</v>
      </c>
    </row>
    <row r="508" spans="1:10" x14ac:dyDescent="0.25">
      <c r="A508" s="13" t="s">
        <v>345</v>
      </c>
      <c r="B508" s="28" t="s">
        <v>18</v>
      </c>
      <c r="C508" s="54" t="s">
        <v>17</v>
      </c>
      <c r="D508" s="24" t="str">
        <f>HYPERLINK("https://agenda.liternet.ro/cronici/cazulingineruluiursu.html","Cazul inginerului Ursu *)")</f>
        <v>Cazul inginerului Ursu *)</v>
      </c>
      <c r="E508" s="24"/>
      <c r="F508" s="24" t="s">
        <v>1403</v>
      </c>
      <c r="G508" s="24" t="s">
        <v>1404</v>
      </c>
      <c r="H508" s="24" t="s">
        <v>259</v>
      </c>
      <c r="I508" s="26" t="s">
        <v>250</v>
      </c>
      <c r="J508" s="27" t="s">
        <v>318</v>
      </c>
    </row>
    <row r="509" spans="1:10" x14ac:dyDescent="0.25">
      <c r="A509" s="13" t="s">
        <v>345</v>
      </c>
      <c r="B509" s="35" t="s">
        <v>18</v>
      </c>
      <c r="C509" s="36" t="s">
        <v>144</v>
      </c>
      <c r="D509" s="24" t="str">
        <f>HYPERLINK("https://agenda.liternet.ro/cronici/anatomiedunechute.html","Anatomie d'une chute *)")</f>
        <v>Anatomie d'une chute *)</v>
      </c>
      <c r="E509" s="24"/>
      <c r="F509" s="24" t="s">
        <v>1396</v>
      </c>
      <c r="G509" s="24" t="s">
        <v>1397</v>
      </c>
      <c r="H509" s="24" t="s">
        <v>270</v>
      </c>
      <c r="I509" s="26" t="s">
        <v>262</v>
      </c>
      <c r="J509" s="27" t="s">
        <v>318</v>
      </c>
    </row>
    <row r="510" spans="1:10" hidden="1" outlineLevel="1" x14ac:dyDescent="0.25">
      <c r="A510" s="13" t="s">
        <v>547</v>
      </c>
      <c r="B510" s="35" t="s">
        <v>39</v>
      </c>
      <c r="C510" s="36" t="s">
        <v>245</v>
      </c>
      <c r="D510" s="24" t="str">
        <f>HYPERLINK("https://agenda.liternet.ro/cronici/baietiibuniajunginrai.html","Băieții buni ajung în Rai *)")</f>
        <v>Băieții buni ajung în Rai *)</v>
      </c>
      <c r="E510" s="24"/>
      <c r="F510" s="24" t="s">
        <v>1432</v>
      </c>
      <c r="G510" s="24" t="s">
        <v>1433</v>
      </c>
      <c r="H510" s="24" t="s">
        <v>270</v>
      </c>
      <c r="I510" s="26" t="s">
        <v>262</v>
      </c>
      <c r="J510" s="27" t="s">
        <v>318</v>
      </c>
    </row>
    <row r="511" spans="1:10" hidden="1" outlineLevel="1" x14ac:dyDescent="0.25">
      <c r="A511" s="13" t="s">
        <v>547</v>
      </c>
      <c r="B511" s="35" t="s">
        <v>39</v>
      </c>
      <c r="C511" s="36" t="s">
        <v>167</v>
      </c>
      <c r="D511" s="24" t="s">
        <v>1391</v>
      </c>
      <c r="E511" s="24"/>
      <c r="F511" s="24" t="s">
        <v>1392</v>
      </c>
      <c r="G511" s="24" t="s">
        <v>1393</v>
      </c>
      <c r="H511" s="24" t="s">
        <v>270</v>
      </c>
      <c r="I511" s="26" t="s">
        <v>262</v>
      </c>
      <c r="J511" s="27" t="s">
        <v>318</v>
      </c>
    </row>
    <row r="512" spans="1:10" hidden="1" outlineLevel="1" x14ac:dyDescent="0.25">
      <c r="A512" s="13" t="s">
        <v>547</v>
      </c>
      <c r="B512" s="28" t="s">
        <v>39</v>
      </c>
      <c r="C512" s="54" t="s">
        <v>22</v>
      </c>
      <c r="D512" s="24" t="str">
        <f>HYPERLINK("https://agenda.liternet.ro/cronici/oneworldromania2024.html","One World - Click pentru program și detalii filme *)")</f>
        <v>One World - Click pentru program și detalii filme *)</v>
      </c>
      <c r="E512" s="24"/>
      <c r="F512" s="24">
        <v>0</v>
      </c>
      <c r="G512" s="24">
        <v>0</v>
      </c>
      <c r="H512" s="24" t="s">
        <v>249</v>
      </c>
      <c r="I512" s="26" t="s">
        <v>252</v>
      </c>
      <c r="J512" s="27" t="s">
        <v>318</v>
      </c>
    </row>
    <row r="513" spans="1:10" hidden="1" outlineLevel="1" x14ac:dyDescent="0.25">
      <c r="A513" s="13" t="s">
        <v>547</v>
      </c>
      <c r="B513" s="35" t="s">
        <v>39</v>
      </c>
      <c r="C513" s="36" t="s">
        <v>144</v>
      </c>
      <c r="D513" s="24" t="s">
        <v>1398</v>
      </c>
      <c r="E513" s="24"/>
      <c r="F513" s="24" t="s">
        <v>1399</v>
      </c>
      <c r="G513" s="24" t="s">
        <v>1400</v>
      </c>
      <c r="H513" s="24" t="s">
        <v>270</v>
      </c>
      <c r="I513" s="26" t="s">
        <v>262</v>
      </c>
      <c r="J513" s="27" t="s">
        <v>318</v>
      </c>
    </row>
    <row r="514" spans="1:10" hidden="1" outlineLevel="1" x14ac:dyDescent="0.25">
      <c r="A514" s="13" t="s">
        <v>539</v>
      </c>
      <c r="B514" s="35" t="s">
        <v>38</v>
      </c>
      <c r="C514" s="36" t="s">
        <v>194</v>
      </c>
      <c r="D514" s="24" t="str">
        <f>HYPERLINK("https://agenda.liternet.ro/cronici/kimitachiwadoikiruka.html","Kimitachi wa dô ikiru ka / The Boy and the Heron *)")</f>
        <v>Kimitachi wa dô ikiru ka / The Boy and the Heron *)</v>
      </c>
      <c r="E514" s="24"/>
      <c r="F514" s="24" t="s">
        <v>1434</v>
      </c>
      <c r="G514" s="24" t="s">
        <v>1435</v>
      </c>
      <c r="H514" s="24" t="s">
        <v>270</v>
      </c>
      <c r="I514" s="26" t="s">
        <v>262</v>
      </c>
      <c r="J514" s="27" t="s">
        <v>318</v>
      </c>
    </row>
    <row r="515" spans="1:10" hidden="1" outlineLevel="1" x14ac:dyDescent="0.25">
      <c r="A515" s="13" t="s">
        <v>539</v>
      </c>
      <c r="B515" s="35" t="s">
        <v>38</v>
      </c>
      <c r="C515" s="36" t="s">
        <v>251</v>
      </c>
      <c r="D515" s="24" t="s">
        <v>1398</v>
      </c>
      <c r="E515" s="24"/>
      <c r="F515" s="24" t="s">
        <v>1399</v>
      </c>
      <c r="G515" s="24" t="s">
        <v>1400</v>
      </c>
      <c r="H515" s="24" t="s">
        <v>270</v>
      </c>
      <c r="I515" s="26" t="s">
        <v>262</v>
      </c>
      <c r="J515" s="27" t="s">
        <v>318</v>
      </c>
    </row>
    <row r="516" spans="1:10" hidden="1" outlineLevel="1" x14ac:dyDescent="0.25">
      <c r="A516" s="13" t="s">
        <v>539</v>
      </c>
      <c r="B516" s="28" t="s">
        <v>38</v>
      </c>
      <c r="C516" s="54" t="s">
        <v>253</v>
      </c>
      <c r="D516" s="24" t="str">
        <f>HYPERLINK("https://agenda.liternet.ro/cronici/oneworldromania2024.html","One World - Click pentru program și detalii filme *)")</f>
        <v>One World - Click pentru program și detalii filme *)</v>
      </c>
      <c r="E516" s="24"/>
      <c r="F516" s="24">
        <v>0</v>
      </c>
      <c r="G516" s="24">
        <v>0</v>
      </c>
      <c r="H516" s="24" t="s">
        <v>249</v>
      </c>
      <c r="I516" s="26" t="s">
        <v>252</v>
      </c>
      <c r="J516" s="27" t="s">
        <v>318</v>
      </c>
    </row>
    <row r="517" spans="1:10" hidden="1" outlineLevel="1" x14ac:dyDescent="0.25">
      <c r="A517" s="13" t="s">
        <v>535</v>
      </c>
      <c r="B517" s="35" t="s">
        <v>37</v>
      </c>
      <c r="C517" s="36" t="s">
        <v>251</v>
      </c>
      <c r="D517" s="24" t="s">
        <v>1407</v>
      </c>
      <c r="E517" s="24"/>
      <c r="F517" s="24" t="s">
        <v>1408</v>
      </c>
      <c r="G517" s="24" t="s">
        <v>1409</v>
      </c>
      <c r="H517" s="24" t="s">
        <v>270</v>
      </c>
      <c r="I517" s="26" t="s">
        <v>262</v>
      </c>
      <c r="J517" s="27" t="s">
        <v>318</v>
      </c>
    </row>
    <row r="518" spans="1:10" hidden="1" outlineLevel="1" x14ac:dyDescent="0.25">
      <c r="A518" s="13" t="s">
        <v>535</v>
      </c>
      <c r="B518" s="35" t="s">
        <v>37</v>
      </c>
      <c r="C518" s="36" t="s">
        <v>261</v>
      </c>
      <c r="D518" s="24" t="s">
        <v>1398</v>
      </c>
      <c r="E518" s="24"/>
      <c r="F518" s="24" t="s">
        <v>1399</v>
      </c>
      <c r="G518" s="24" t="s">
        <v>1400</v>
      </c>
      <c r="H518" s="24" t="s">
        <v>270</v>
      </c>
      <c r="I518" s="26" t="s">
        <v>262</v>
      </c>
      <c r="J518" s="27" t="s">
        <v>318</v>
      </c>
    </row>
    <row r="519" spans="1:10" hidden="1" outlineLevel="1" x14ac:dyDescent="0.25">
      <c r="A519" s="13" t="s">
        <v>535</v>
      </c>
      <c r="B519" s="28" t="s">
        <v>37</v>
      </c>
      <c r="C519" s="54" t="s">
        <v>253</v>
      </c>
      <c r="D519" s="24" t="str">
        <f t="shared" ref="D519:D526" si="0">HYPERLINK("https://agenda.liternet.ro/cronici/oneworldromania2024.html","One World - Click pentru program și detalii filme *)")</f>
        <v>One World - Click pentru program și detalii filme *)</v>
      </c>
      <c r="E519" s="24"/>
      <c r="F519" s="24">
        <v>0</v>
      </c>
      <c r="G519" s="24">
        <v>0</v>
      </c>
      <c r="H519" s="24" t="s">
        <v>249</v>
      </c>
      <c r="I519" s="26" t="s">
        <v>252</v>
      </c>
      <c r="J519" s="27" t="s">
        <v>318</v>
      </c>
    </row>
    <row r="520" spans="1:10" hidden="1" outlineLevel="1" x14ac:dyDescent="0.25">
      <c r="A520" s="13" t="s">
        <v>1376</v>
      </c>
      <c r="B520" s="28" t="s">
        <v>254</v>
      </c>
      <c r="C520" s="54" t="s">
        <v>255</v>
      </c>
      <c r="D520" s="24" t="str">
        <f t="shared" si="0"/>
        <v>One World - Click pentru program și detalii filme *)</v>
      </c>
      <c r="E520" s="24"/>
      <c r="F520" s="24">
        <v>0</v>
      </c>
      <c r="G520" s="24">
        <v>0</v>
      </c>
      <c r="H520" s="24" t="s">
        <v>249</v>
      </c>
      <c r="I520" s="26" t="s">
        <v>252</v>
      </c>
      <c r="J520" s="27" t="s">
        <v>318</v>
      </c>
    </row>
    <row r="521" spans="1:10" hidden="1" outlineLevel="1" x14ac:dyDescent="0.25">
      <c r="A521" s="13" t="s">
        <v>622</v>
      </c>
      <c r="B521" s="28" t="s">
        <v>41</v>
      </c>
      <c r="C521" s="29" t="s">
        <v>256</v>
      </c>
      <c r="D521" s="24" t="str">
        <f t="shared" si="0"/>
        <v>One World - Click pentru program și detalii filme *)</v>
      </c>
      <c r="E521" s="24"/>
      <c r="F521" s="24">
        <v>0</v>
      </c>
      <c r="G521" s="24">
        <v>0</v>
      </c>
      <c r="H521" s="24" t="s">
        <v>249</v>
      </c>
      <c r="I521" s="26" t="s">
        <v>252</v>
      </c>
      <c r="J521" s="27" t="s">
        <v>318</v>
      </c>
    </row>
    <row r="522" spans="1:10" hidden="1" outlineLevel="1" x14ac:dyDescent="0.25">
      <c r="A522" s="13" t="s">
        <v>592</v>
      </c>
      <c r="B522" s="28" t="s">
        <v>40</v>
      </c>
      <c r="C522" s="29" t="s">
        <v>256</v>
      </c>
      <c r="D522" s="24" t="str">
        <f t="shared" si="0"/>
        <v>One World - Click pentru program și detalii filme *)</v>
      </c>
      <c r="E522" s="24"/>
      <c r="F522" s="24">
        <v>0</v>
      </c>
      <c r="G522" s="24">
        <v>0</v>
      </c>
      <c r="H522" s="24" t="s">
        <v>249</v>
      </c>
      <c r="I522" s="26" t="s">
        <v>252</v>
      </c>
      <c r="J522" s="27" t="s">
        <v>318</v>
      </c>
    </row>
    <row r="523" spans="1:10" hidden="1" outlineLevel="1" x14ac:dyDescent="0.25">
      <c r="A523" s="13" t="s">
        <v>528</v>
      </c>
      <c r="B523" s="28" t="s">
        <v>36</v>
      </c>
      <c r="C523" s="29" t="s">
        <v>255</v>
      </c>
      <c r="D523" s="24" t="str">
        <f t="shared" si="0"/>
        <v>One World - Click pentru program și detalii filme *)</v>
      </c>
      <c r="E523" s="24"/>
      <c r="F523" s="24">
        <v>0</v>
      </c>
      <c r="G523" s="24">
        <v>0</v>
      </c>
      <c r="H523" s="24" t="s">
        <v>249</v>
      </c>
      <c r="I523" s="26" t="s">
        <v>252</v>
      </c>
      <c r="J523" s="27" t="s">
        <v>318</v>
      </c>
    </row>
    <row r="524" spans="1:10" hidden="1" outlineLevel="1" x14ac:dyDescent="0.25">
      <c r="A524" s="13" t="s">
        <v>640</v>
      </c>
      <c r="B524" s="28" t="s">
        <v>43</v>
      </c>
      <c r="C524" s="29" t="s">
        <v>255</v>
      </c>
      <c r="D524" s="24" t="str">
        <f t="shared" si="0"/>
        <v>One World - Click pentru program și detalii filme *)</v>
      </c>
      <c r="E524" s="24"/>
      <c r="F524" s="24">
        <v>0</v>
      </c>
      <c r="G524" s="24">
        <v>0</v>
      </c>
      <c r="H524" s="24" t="s">
        <v>249</v>
      </c>
      <c r="I524" s="26" t="s">
        <v>252</v>
      </c>
      <c r="J524" s="27" t="s">
        <v>318</v>
      </c>
    </row>
    <row r="525" spans="1:10" hidden="1" outlineLevel="1" x14ac:dyDescent="0.25">
      <c r="A525" s="13" t="s">
        <v>636</v>
      </c>
      <c r="B525" s="28" t="s">
        <v>42</v>
      </c>
      <c r="C525" s="29" t="s">
        <v>257</v>
      </c>
      <c r="D525" s="24" t="str">
        <f t="shared" si="0"/>
        <v>One World - Click pentru program și detalii filme *)</v>
      </c>
      <c r="E525" s="24"/>
      <c r="F525" s="24">
        <v>0</v>
      </c>
      <c r="G525" s="24">
        <v>0</v>
      </c>
      <c r="H525" s="24" t="s">
        <v>249</v>
      </c>
      <c r="I525" s="26" t="s">
        <v>252</v>
      </c>
      <c r="J525" s="27" t="s">
        <v>318</v>
      </c>
    </row>
    <row r="526" spans="1:10" hidden="1" outlineLevel="1" x14ac:dyDescent="0.25">
      <c r="A526" s="13" t="s">
        <v>651</v>
      </c>
      <c r="B526" s="28" t="s">
        <v>44</v>
      </c>
      <c r="C526" s="29" t="s">
        <v>258</v>
      </c>
      <c r="D526" s="24" t="str">
        <f t="shared" si="0"/>
        <v>One World - Click pentru program și detalii filme *)</v>
      </c>
      <c r="E526" s="24"/>
      <c r="F526" s="24">
        <v>0</v>
      </c>
      <c r="G526" s="24">
        <v>0</v>
      </c>
      <c r="H526" s="24" t="s">
        <v>249</v>
      </c>
      <c r="I526" s="26" t="s">
        <v>252</v>
      </c>
      <c r="J526" s="27" t="s">
        <v>318</v>
      </c>
    </row>
    <row r="527" spans="1:10" collapsed="1" x14ac:dyDescent="0.25">
      <c r="A527" s="13" t="s">
        <v>1441</v>
      </c>
      <c r="B527" s="38" t="s">
        <v>273</v>
      </c>
      <c r="C527" s="29" t="s">
        <v>269</v>
      </c>
      <c r="D527" s="24" t="str">
        <f>HYPERLINK("https://agenda.liternet.ro/cronici/poorthings.html","Poor Things *)")</f>
        <v>Poor Things *)</v>
      </c>
      <c r="E527" s="24"/>
      <c r="F527" s="24" t="s">
        <v>1439</v>
      </c>
      <c r="G527" s="24" t="s">
        <v>1440</v>
      </c>
      <c r="H527" s="24" t="s">
        <v>274</v>
      </c>
      <c r="I527" s="26"/>
      <c r="J527" s="27" t="s">
        <v>318</v>
      </c>
    </row>
    <row r="528" spans="1:10" ht="12" customHeight="1" x14ac:dyDescent="0.25">
      <c r="A528" s="13" t="s">
        <v>1444</v>
      </c>
      <c r="B528" s="38" t="s">
        <v>275</v>
      </c>
      <c r="C528" s="29" t="s">
        <v>276</v>
      </c>
      <c r="D528" s="24" t="s">
        <v>1442</v>
      </c>
      <c r="E528" s="24"/>
      <c r="F528" s="24" t="s">
        <v>922</v>
      </c>
      <c r="G528" s="24" t="s">
        <v>1443</v>
      </c>
      <c r="H528" s="24" t="s">
        <v>274</v>
      </c>
      <c r="I528" s="39"/>
      <c r="J528" s="27" t="s">
        <v>318</v>
      </c>
    </row>
    <row r="529" spans="1:10" x14ac:dyDescent="0.25">
      <c r="A529" s="13" t="s">
        <v>1445</v>
      </c>
      <c r="B529" s="38" t="s">
        <v>277</v>
      </c>
      <c r="C529" s="36" t="s">
        <v>278</v>
      </c>
      <c r="D529" s="24" t="s">
        <v>1442</v>
      </c>
      <c r="E529" s="24"/>
      <c r="F529" s="24" t="s">
        <v>922</v>
      </c>
      <c r="G529" s="24" t="s">
        <v>1443</v>
      </c>
      <c r="H529" s="24" t="s">
        <v>274</v>
      </c>
      <c r="I529" s="26"/>
      <c r="J529" s="27" t="s">
        <v>318</v>
      </c>
    </row>
    <row r="530" spans="1:10" ht="11.5" customHeight="1" x14ac:dyDescent="0.25">
      <c r="A530" s="13" t="s">
        <v>319</v>
      </c>
      <c r="B530" s="38" t="s">
        <v>10</v>
      </c>
      <c r="C530" s="29" t="s">
        <v>279</v>
      </c>
      <c r="D530" s="24" t="str">
        <f>HYPERLINK("https://agenda.liternet.ro/cronici/baietiibuniajunginrai.html","Băieții buni ajung în Rai *)")</f>
        <v>Băieții buni ajung în Rai *)</v>
      </c>
      <c r="E530" s="24"/>
      <c r="F530" s="24" t="s">
        <v>1432</v>
      </c>
      <c r="G530" s="24" t="s">
        <v>1433</v>
      </c>
      <c r="H530" s="24" t="s">
        <v>274</v>
      </c>
      <c r="I530" s="39"/>
      <c r="J530" s="27" t="s">
        <v>318</v>
      </c>
    </row>
    <row r="531" spans="1:10" x14ac:dyDescent="0.25">
      <c r="A531" s="13" t="s">
        <v>319</v>
      </c>
      <c r="B531" s="28" t="s">
        <v>10</v>
      </c>
      <c r="C531" s="36" t="s">
        <v>280</v>
      </c>
      <c r="D531" s="24" t="s">
        <v>1436</v>
      </c>
      <c r="E531" s="24"/>
      <c r="F531" s="24" t="s">
        <v>1437</v>
      </c>
      <c r="G531" s="24" t="s">
        <v>1438</v>
      </c>
      <c r="H531" s="24" t="s">
        <v>274</v>
      </c>
      <c r="I531" s="39"/>
      <c r="J531" s="27" t="s">
        <v>318</v>
      </c>
    </row>
    <row r="532" spans="1:10" x14ac:dyDescent="0.25">
      <c r="A532" s="13" t="s">
        <v>1446</v>
      </c>
      <c r="B532" s="38" t="s">
        <v>281</v>
      </c>
      <c r="C532" s="36" t="s">
        <v>282</v>
      </c>
      <c r="D532" s="24" t="s">
        <v>1379</v>
      </c>
      <c r="E532" s="24"/>
      <c r="F532" s="24" t="s">
        <v>1380</v>
      </c>
      <c r="G532" s="24" t="s">
        <v>1381</v>
      </c>
      <c r="H532" s="24" t="s">
        <v>274</v>
      </c>
      <c r="I532" s="39"/>
      <c r="J532" s="27" t="s">
        <v>318</v>
      </c>
    </row>
    <row r="533" spans="1:10" x14ac:dyDescent="0.25">
      <c r="A533" s="13" t="s">
        <v>345</v>
      </c>
      <c r="B533" s="38" t="s">
        <v>18</v>
      </c>
      <c r="C533" s="36" t="s">
        <v>152</v>
      </c>
      <c r="D533" s="24" t="s">
        <v>1379</v>
      </c>
      <c r="E533" s="24"/>
      <c r="F533" s="24" t="s">
        <v>1380</v>
      </c>
      <c r="G533" s="24" t="s">
        <v>1381</v>
      </c>
      <c r="H533" s="24" t="s">
        <v>274</v>
      </c>
      <c r="I533" s="39"/>
      <c r="J533" s="27" t="s">
        <v>318</v>
      </c>
    </row>
    <row r="534" spans="1:10" x14ac:dyDescent="0.25">
      <c r="A534" s="13" t="s">
        <v>319</v>
      </c>
      <c r="B534" s="28" t="s">
        <v>10</v>
      </c>
      <c r="C534" s="37" t="s">
        <v>167</v>
      </c>
      <c r="D534" s="24" t="str">
        <f>HYPERLINK("https://agenda.liternet.ro/cronici/surladamant.html","Sur l'Adamant *)")</f>
        <v>Sur l'Adamant *)</v>
      </c>
      <c r="E534" s="24"/>
      <c r="F534" s="24" t="s">
        <v>1448</v>
      </c>
      <c r="G534" s="24" t="s">
        <v>1449</v>
      </c>
      <c r="H534" s="24" t="s">
        <v>284</v>
      </c>
      <c r="I534" s="26"/>
      <c r="J534" s="27" t="s">
        <v>318</v>
      </c>
    </row>
    <row r="535" spans="1:10" x14ac:dyDescent="0.25">
      <c r="A535" s="13" t="s">
        <v>319</v>
      </c>
      <c r="B535" s="28" t="s">
        <v>10</v>
      </c>
      <c r="C535" s="37" t="s">
        <v>285</v>
      </c>
      <c r="D535" s="24" t="str">
        <f>HYPERLINK("https://agenda.liternet.ro/cronici/amar.html","Amar *)")</f>
        <v>Amar *)</v>
      </c>
      <c r="E535" s="24"/>
      <c r="F535" s="24" t="s">
        <v>1450</v>
      </c>
      <c r="G535" s="24" t="s">
        <v>1451</v>
      </c>
      <c r="H535" s="24" t="s">
        <v>286</v>
      </c>
      <c r="I535" s="26"/>
      <c r="J535" s="27" t="s">
        <v>318</v>
      </c>
    </row>
    <row r="536" spans="1:10" x14ac:dyDescent="0.25">
      <c r="A536" s="13" t="s">
        <v>319</v>
      </c>
      <c r="B536" s="34" t="s">
        <v>10</v>
      </c>
      <c r="C536" s="37" t="s">
        <v>193</v>
      </c>
      <c r="D536" s="24" t="str">
        <f>HYPERLINK("https://agenda.liternet.ro/cronici/clubzero.html","Club Zero *)")</f>
        <v>Club Zero *)</v>
      </c>
      <c r="E536" s="24"/>
      <c r="F536" s="24" t="s">
        <v>1405</v>
      </c>
      <c r="G536" s="24" t="s">
        <v>1406</v>
      </c>
      <c r="H536" s="24" t="s">
        <v>284</v>
      </c>
      <c r="I536" s="26"/>
      <c r="J536" s="27" t="s">
        <v>318</v>
      </c>
    </row>
    <row r="537" spans="1:10" x14ac:dyDescent="0.25">
      <c r="A537" s="13" t="s">
        <v>427</v>
      </c>
      <c r="B537" s="34" t="s">
        <v>27</v>
      </c>
      <c r="C537" s="37" t="s">
        <v>151</v>
      </c>
      <c r="D537" s="24" t="str">
        <f>HYPERLINK("https://agenda.liternet.ro/cronici/passiondedodinbouffant.html","La passion de Dodin Bouffant / The Pot au Feu *)")</f>
        <v>La passion de Dodin Bouffant / The Pot au Feu *)</v>
      </c>
      <c r="E537" s="24"/>
      <c r="F537" s="24" t="s">
        <v>1452</v>
      </c>
      <c r="G537" s="24" t="s">
        <v>1453</v>
      </c>
      <c r="H537" s="24" t="s">
        <v>287</v>
      </c>
      <c r="I537" s="26"/>
      <c r="J537" s="27" t="s">
        <v>318</v>
      </c>
    </row>
    <row r="538" spans="1:10" x14ac:dyDescent="0.25">
      <c r="A538" s="13" t="s">
        <v>319</v>
      </c>
      <c r="B538" s="34" t="s">
        <v>10</v>
      </c>
      <c r="C538" s="37" t="s">
        <v>203</v>
      </c>
      <c r="D538" s="24" t="str">
        <f>HYPERLINK("https://agenda.liternet.ro/cronici/passiondedodinbouffant.html","La passion de Dodin Bouffant / The Pot au Feu *)")</f>
        <v>La passion de Dodin Bouffant / The Pot au Feu *)</v>
      </c>
      <c r="E538" s="24"/>
      <c r="F538" s="24" t="s">
        <v>1452</v>
      </c>
      <c r="G538" s="24" t="s">
        <v>1453</v>
      </c>
      <c r="H538" s="24" t="s">
        <v>286</v>
      </c>
      <c r="I538" s="26"/>
      <c r="J538" s="27" t="s">
        <v>318</v>
      </c>
    </row>
    <row r="539" spans="1:10" x14ac:dyDescent="0.25">
      <c r="A539" s="13" t="s">
        <v>427</v>
      </c>
      <c r="B539" s="34" t="s">
        <v>27</v>
      </c>
      <c r="C539" s="37" t="s">
        <v>261</v>
      </c>
      <c r="D539" s="24" t="str">
        <f>HYPERLINK("https://agenda.liternet.ro/cronici/zoneofinterest.html","The Zone of Interest *)")</f>
        <v>The Zone of Interest *)</v>
      </c>
      <c r="E539" s="24"/>
      <c r="F539" s="24" t="s">
        <v>1401</v>
      </c>
      <c r="G539" s="24" t="s">
        <v>1402</v>
      </c>
      <c r="H539" s="24" t="s">
        <v>284</v>
      </c>
      <c r="I539" s="26"/>
      <c r="J539" s="27" t="s">
        <v>318</v>
      </c>
    </row>
    <row r="540" spans="1:10" x14ac:dyDescent="0.25">
      <c r="A540" s="13" t="s">
        <v>1441</v>
      </c>
      <c r="B540" s="28" t="s">
        <v>273</v>
      </c>
      <c r="C540" s="37" t="s">
        <v>124</v>
      </c>
      <c r="D540" s="24" t="str">
        <f t="shared" ref="D540:D547" si="1">HYPERLINK("https://agenda.liternet.ro/cronici/poorthings.html","Poor Things *)")</f>
        <v>Poor Things *)</v>
      </c>
      <c r="E540" s="24"/>
      <c r="F540" s="24" t="s">
        <v>1439</v>
      </c>
      <c r="G540" s="24" t="s">
        <v>1440</v>
      </c>
      <c r="H540" s="24" t="s">
        <v>288</v>
      </c>
      <c r="I540" s="26"/>
      <c r="J540" s="27" t="s">
        <v>318</v>
      </c>
    </row>
    <row r="541" spans="1:10" x14ac:dyDescent="0.25">
      <c r="A541" s="13" t="s">
        <v>1441</v>
      </c>
      <c r="B541" s="34" t="s">
        <v>273</v>
      </c>
      <c r="C541" s="37" t="s">
        <v>289</v>
      </c>
      <c r="D541" s="24" t="str">
        <f t="shared" si="1"/>
        <v>Poor Things *)</v>
      </c>
      <c r="E541" s="24"/>
      <c r="F541" s="24" t="s">
        <v>1439</v>
      </c>
      <c r="G541" s="24" t="s">
        <v>1440</v>
      </c>
      <c r="H541" s="24" t="s">
        <v>290</v>
      </c>
      <c r="I541" s="26"/>
      <c r="J541" s="27" t="s">
        <v>318</v>
      </c>
    </row>
    <row r="542" spans="1:10" x14ac:dyDescent="0.25">
      <c r="A542" s="13" t="s">
        <v>1441</v>
      </c>
      <c r="B542" s="34" t="s">
        <v>273</v>
      </c>
      <c r="C542" s="37" t="s">
        <v>124</v>
      </c>
      <c r="D542" s="24" t="str">
        <f t="shared" si="1"/>
        <v>Poor Things *)</v>
      </c>
      <c r="E542" s="24"/>
      <c r="F542" s="24" t="s">
        <v>1439</v>
      </c>
      <c r="G542" s="24" t="s">
        <v>1440</v>
      </c>
      <c r="H542" s="24" t="s">
        <v>286</v>
      </c>
      <c r="I542" s="26"/>
      <c r="J542" s="27" t="s">
        <v>318</v>
      </c>
    </row>
    <row r="543" spans="1:10" ht="12.5" customHeight="1" x14ac:dyDescent="0.25">
      <c r="A543" s="13" t="s">
        <v>1441</v>
      </c>
      <c r="B543" s="34" t="s">
        <v>273</v>
      </c>
      <c r="C543" s="37" t="s">
        <v>124</v>
      </c>
      <c r="D543" s="24" t="str">
        <f t="shared" si="1"/>
        <v>Poor Things *)</v>
      </c>
      <c r="E543" s="24"/>
      <c r="F543" s="24" t="s">
        <v>1439</v>
      </c>
      <c r="G543" s="24" t="s">
        <v>1440</v>
      </c>
      <c r="H543" s="24" t="s">
        <v>284</v>
      </c>
      <c r="I543" s="26"/>
      <c r="J543" s="27" t="s">
        <v>318</v>
      </c>
    </row>
    <row r="544" spans="1:10" x14ac:dyDescent="0.25">
      <c r="A544" s="13" t="s">
        <v>1447</v>
      </c>
      <c r="B544" s="34" t="s">
        <v>283</v>
      </c>
      <c r="C544" s="37" t="s">
        <v>291</v>
      </c>
      <c r="D544" s="24" t="str">
        <f t="shared" si="1"/>
        <v>Poor Things *)</v>
      </c>
      <c r="E544" s="24"/>
      <c r="F544" s="24" t="s">
        <v>1439</v>
      </c>
      <c r="G544" s="24" t="s">
        <v>1440</v>
      </c>
      <c r="H544" s="24" t="s">
        <v>284</v>
      </c>
      <c r="I544" s="26"/>
      <c r="J544" s="27" t="s">
        <v>318</v>
      </c>
    </row>
    <row r="545" spans="1:10" x14ac:dyDescent="0.25">
      <c r="A545" s="13" t="s">
        <v>319</v>
      </c>
      <c r="B545" s="28" t="s">
        <v>10</v>
      </c>
      <c r="C545" s="37" t="s">
        <v>24</v>
      </c>
      <c r="D545" s="24" t="str">
        <f t="shared" si="1"/>
        <v>Poor Things *)</v>
      </c>
      <c r="E545" s="24"/>
      <c r="F545" s="24" t="s">
        <v>1439</v>
      </c>
      <c r="G545" s="24" t="s">
        <v>1440</v>
      </c>
      <c r="H545" s="24" t="s">
        <v>287</v>
      </c>
      <c r="I545" s="26"/>
      <c r="J545" s="27" t="s">
        <v>318</v>
      </c>
    </row>
    <row r="546" spans="1:10" x14ac:dyDescent="0.25">
      <c r="A546" s="13" t="s">
        <v>1446</v>
      </c>
      <c r="B546" s="28" t="s">
        <v>281</v>
      </c>
      <c r="C546" s="37" t="s">
        <v>292</v>
      </c>
      <c r="D546" s="24" t="str">
        <f t="shared" si="1"/>
        <v>Poor Things *)</v>
      </c>
      <c r="E546" s="24"/>
      <c r="F546" s="24" t="s">
        <v>1439</v>
      </c>
      <c r="G546" s="24" t="s">
        <v>1440</v>
      </c>
      <c r="H546" s="24" t="s">
        <v>293</v>
      </c>
      <c r="I546" s="26"/>
      <c r="J546" s="27" t="s">
        <v>318</v>
      </c>
    </row>
    <row r="547" spans="1:10" x14ac:dyDescent="0.25">
      <c r="A547" s="13" t="s">
        <v>345</v>
      </c>
      <c r="B547" s="28" t="s">
        <v>18</v>
      </c>
      <c r="C547" s="37" t="s">
        <v>244</v>
      </c>
      <c r="D547" s="24" t="str">
        <f t="shared" si="1"/>
        <v>Poor Things *)</v>
      </c>
      <c r="E547" s="24"/>
      <c r="F547" s="24" t="s">
        <v>1439</v>
      </c>
      <c r="G547" s="24" t="s">
        <v>1440</v>
      </c>
      <c r="H547" s="24" t="s">
        <v>293</v>
      </c>
      <c r="I547" s="26"/>
      <c r="J547" s="27" t="s">
        <v>318</v>
      </c>
    </row>
    <row r="548" spans="1:10" ht="10.5" customHeight="1" x14ac:dyDescent="0.25">
      <c r="A548" s="13" t="s">
        <v>1441</v>
      </c>
      <c r="B548" s="28" t="s">
        <v>273</v>
      </c>
      <c r="C548" s="37" t="s">
        <v>22</v>
      </c>
      <c r="D548" s="24" t="str">
        <f>HYPERLINK("https://agenda.liternet.ro/cronici/oppenheimer.html","Oppenheimer *)")</f>
        <v>Oppenheimer *)</v>
      </c>
      <c r="E548" s="24"/>
      <c r="F548" s="24" t="s">
        <v>937</v>
      </c>
      <c r="G548" s="24" t="s">
        <v>1454</v>
      </c>
      <c r="H548" s="24" t="s">
        <v>287</v>
      </c>
      <c r="I548" s="26"/>
      <c r="J548" s="27" t="s">
        <v>318</v>
      </c>
    </row>
    <row r="549" spans="1:10" x14ac:dyDescent="0.25">
      <c r="A549" s="13" t="s">
        <v>319</v>
      </c>
      <c r="B549" s="28" t="s">
        <v>10</v>
      </c>
      <c r="C549" s="37" t="s">
        <v>294</v>
      </c>
      <c r="D549" s="24" t="str">
        <f>HYPERLINK("https://agenda.liternet.ro/cronici/baietiibuniajunginrai.html","Băieții buni ajung în Rai *)")</f>
        <v>Băieții buni ajung în Rai *)</v>
      </c>
      <c r="E549" s="24"/>
      <c r="F549" s="24" t="s">
        <v>1432</v>
      </c>
      <c r="G549" s="24" t="s">
        <v>1433</v>
      </c>
      <c r="H549" s="24" t="s">
        <v>295</v>
      </c>
      <c r="I549" s="26"/>
      <c r="J549" s="27" t="s">
        <v>318</v>
      </c>
    </row>
    <row r="550" spans="1:10" x14ac:dyDescent="0.25">
      <c r="A550" s="13" t="s">
        <v>319</v>
      </c>
      <c r="B550" s="28" t="s">
        <v>10</v>
      </c>
      <c r="C550" s="37" t="s">
        <v>245</v>
      </c>
      <c r="D550" s="24" t="str">
        <f>HYPERLINK("https://agenda.liternet.ro/cronici/tatiparttime.html","Tati part-time *)")</f>
        <v>Tati part-time *)</v>
      </c>
      <c r="E550" s="24"/>
      <c r="F550" s="24" t="s">
        <v>1455</v>
      </c>
      <c r="G550" s="24" t="s">
        <v>1456</v>
      </c>
      <c r="H550" s="24" t="s">
        <v>293</v>
      </c>
      <c r="I550" s="26"/>
      <c r="J550" s="27" t="s">
        <v>318</v>
      </c>
    </row>
    <row r="551" spans="1:10" x14ac:dyDescent="0.25">
      <c r="A551" s="13" t="s">
        <v>319</v>
      </c>
      <c r="B551" s="28" t="s">
        <v>10</v>
      </c>
      <c r="C551" s="37" t="s">
        <v>294</v>
      </c>
      <c r="D551" s="24" t="s">
        <v>1442</v>
      </c>
      <c r="E551" s="24"/>
      <c r="F551" s="24" t="s">
        <v>922</v>
      </c>
      <c r="G551" s="24" t="s">
        <v>1443</v>
      </c>
      <c r="H551" s="24" t="s">
        <v>295</v>
      </c>
      <c r="I551" s="26"/>
      <c r="J551" s="27" t="s">
        <v>318</v>
      </c>
    </row>
    <row r="552" spans="1:10" ht="12" customHeight="1" x14ac:dyDescent="0.25">
      <c r="A552" s="13" t="s">
        <v>319</v>
      </c>
      <c r="B552" s="28" t="s">
        <v>10</v>
      </c>
      <c r="C552" s="37" t="s">
        <v>294</v>
      </c>
      <c r="D552" s="24" t="s">
        <v>1383</v>
      </c>
      <c r="E552" s="24"/>
      <c r="F552" s="24" t="s">
        <v>1384</v>
      </c>
      <c r="G552" s="24" t="s">
        <v>1385</v>
      </c>
      <c r="H552" s="24" t="s">
        <v>295</v>
      </c>
      <c r="I552" s="26"/>
      <c r="J552" s="27" t="s">
        <v>318</v>
      </c>
    </row>
    <row r="553" spans="1:10" x14ac:dyDescent="0.25">
      <c r="A553" s="13" t="s">
        <v>319</v>
      </c>
      <c r="B553" s="34" t="s">
        <v>10</v>
      </c>
      <c r="C553" s="37" t="s">
        <v>294</v>
      </c>
      <c r="D553" s="24" t="s">
        <v>1457</v>
      </c>
      <c r="E553" s="24"/>
      <c r="F553" s="24" t="s">
        <v>1458</v>
      </c>
      <c r="G553" s="24" t="s">
        <v>1459</v>
      </c>
      <c r="H553" s="24" t="s">
        <v>295</v>
      </c>
      <c r="I553" s="26"/>
      <c r="J553" s="27" t="s">
        <v>318</v>
      </c>
    </row>
    <row r="554" spans="1:10" x14ac:dyDescent="0.25">
      <c r="A554" s="13" t="s">
        <v>319</v>
      </c>
      <c r="B554" s="28" t="s">
        <v>10</v>
      </c>
      <c r="C554" s="37" t="s">
        <v>294</v>
      </c>
      <c r="D554" s="24" t="s">
        <v>1436</v>
      </c>
      <c r="E554" s="24"/>
      <c r="F554" s="24" t="s">
        <v>1437</v>
      </c>
      <c r="G554" s="24" t="s">
        <v>1438</v>
      </c>
      <c r="H554" s="24" t="s">
        <v>295</v>
      </c>
      <c r="I554" s="26"/>
      <c r="J554" s="27" t="s">
        <v>318</v>
      </c>
    </row>
    <row r="555" spans="1:10" x14ac:dyDescent="0.25">
      <c r="A555" s="13" t="s">
        <v>1447</v>
      </c>
      <c r="B555" s="34" t="s">
        <v>283</v>
      </c>
      <c r="C555" s="37" t="s">
        <v>144</v>
      </c>
      <c r="D555" s="24" t="s">
        <v>1398</v>
      </c>
      <c r="E555" s="24"/>
      <c r="F555" s="24" t="s">
        <v>1399</v>
      </c>
      <c r="G555" s="24" t="s">
        <v>1400</v>
      </c>
      <c r="H555" s="24" t="s">
        <v>288</v>
      </c>
      <c r="I555" s="26"/>
      <c r="J555" s="27" t="s">
        <v>318</v>
      </c>
    </row>
    <row r="556" spans="1:10" ht="12.5" customHeight="1" x14ac:dyDescent="0.25">
      <c r="A556" s="13" t="s">
        <v>1447</v>
      </c>
      <c r="B556" s="34" t="s">
        <v>283</v>
      </c>
      <c r="C556" s="37" t="s">
        <v>285</v>
      </c>
      <c r="D556" s="24" t="s">
        <v>1398</v>
      </c>
      <c r="E556" s="24"/>
      <c r="F556" s="24" t="s">
        <v>1399</v>
      </c>
      <c r="G556" s="24" t="s">
        <v>1400</v>
      </c>
      <c r="H556" s="24" t="s">
        <v>290</v>
      </c>
      <c r="I556" s="26"/>
      <c r="J556" s="27" t="s">
        <v>318</v>
      </c>
    </row>
    <row r="557" spans="1:10" x14ac:dyDescent="0.25">
      <c r="A557" s="13" t="s">
        <v>1447</v>
      </c>
      <c r="B557" s="34" t="s">
        <v>283</v>
      </c>
      <c r="C557" s="37" t="s">
        <v>243</v>
      </c>
      <c r="D557" s="24" t="s">
        <v>1398</v>
      </c>
      <c r="E557" s="24"/>
      <c r="F557" s="24" t="s">
        <v>1399</v>
      </c>
      <c r="G557" s="24" t="s">
        <v>1400</v>
      </c>
      <c r="H557" s="24" t="s">
        <v>286</v>
      </c>
      <c r="I557" s="26"/>
      <c r="J557" s="27" t="s">
        <v>318</v>
      </c>
    </row>
    <row r="558" spans="1:10" x14ac:dyDescent="0.25">
      <c r="A558" s="13" t="s">
        <v>1447</v>
      </c>
      <c r="B558" s="34" t="s">
        <v>283</v>
      </c>
      <c r="C558" s="37" t="s">
        <v>124</v>
      </c>
      <c r="D558" s="24" t="s">
        <v>1398</v>
      </c>
      <c r="E558" s="24"/>
      <c r="F558" s="24" t="s">
        <v>1399</v>
      </c>
      <c r="G558" s="24" t="s">
        <v>1400</v>
      </c>
      <c r="H558" s="24" t="s">
        <v>284</v>
      </c>
      <c r="I558" s="26"/>
      <c r="J558" s="27" t="s">
        <v>318</v>
      </c>
    </row>
    <row r="559" spans="1:10" ht="12" customHeight="1" x14ac:dyDescent="0.25">
      <c r="A559" s="13" t="s">
        <v>1460</v>
      </c>
      <c r="B559" s="34" t="s">
        <v>296</v>
      </c>
      <c r="C559" s="37" t="s">
        <v>297</v>
      </c>
      <c r="D559" s="24" t="s">
        <v>1391</v>
      </c>
      <c r="E559" s="24"/>
      <c r="F559" s="24" t="s">
        <v>1392</v>
      </c>
      <c r="G559" s="24" t="s">
        <v>1393</v>
      </c>
      <c r="H559" s="24" t="s">
        <v>288</v>
      </c>
      <c r="I559" s="26"/>
      <c r="J559" s="27" t="s">
        <v>318</v>
      </c>
    </row>
    <row r="560" spans="1:10" x14ac:dyDescent="0.25">
      <c r="A560" s="13" t="s">
        <v>427</v>
      </c>
      <c r="B560" s="34" t="s">
        <v>27</v>
      </c>
      <c r="C560" s="37" t="s">
        <v>124</v>
      </c>
      <c r="D560" s="24" t="s">
        <v>1391</v>
      </c>
      <c r="E560" s="24"/>
      <c r="F560" s="24" t="s">
        <v>1392</v>
      </c>
      <c r="G560" s="24" t="s">
        <v>1393</v>
      </c>
      <c r="H560" s="24" t="s">
        <v>288</v>
      </c>
      <c r="I560" s="26"/>
      <c r="J560" s="27" t="s">
        <v>318</v>
      </c>
    </row>
    <row r="561" spans="1:10" x14ac:dyDescent="0.25">
      <c r="A561" s="13" t="s">
        <v>1447</v>
      </c>
      <c r="B561" s="34" t="s">
        <v>283</v>
      </c>
      <c r="C561" s="37" t="s">
        <v>193</v>
      </c>
      <c r="D561" s="24" t="s">
        <v>1391</v>
      </c>
      <c r="E561" s="24"/>
      <c r="F561" s="24" t="s">
        <v>1392</v>
      </c>
      <c r="G561" s="24" t="s">
        <v>1393</v>
      </c>
      <c r="H561" s="24" t="s">
        <v>288</v>
      </c>
      <c r="I561" s="26"/>
      <c r="J561" s="27" t="s">
        <v>318</v>
      </c>
    </row>
    <row r="562" spans="1:10" x14ac:dyDescent="0.25">
      <c r="A562" s="13" t="s">
        <v>1441</v>
      </c>
      <c r="B562" s="28" t="s">
        <v>273</v>
      </c>
      <c r="C562" s="37" t="s">
        <v>298</v>
      </c>
      <c r="D562" s="24" t="s">
        <v>1391</v>
      </c>
      <c r="E562" s="24"/>
      <c r="F562" s="24" t="s">
        <v>1392</v>
      </c>
      <c r="G562" s="24" t="s">
        <v>1393</v>
      </c>
      <c r="H562" s="24" t="s">
        <v>290</v>
      </c>
      <c r="I562" s="26"/>
      <c r="J562" s="27" t="s">
        <v>318</v>
      </c>
    </row>
    <row r="563" spans="1:10" x14ac:dyDescent="0.25">
      <c r="A563" s="13" t="s">
        <v>1447</v>
      </c>
      <c r="B563" s="28" t="s">
        <v>283</v>
      </c>
      <c r="C563" s="37" t="s">
        <v>289</v>
      </c>
      <c r="D563" s="24" t="s">
        <v>1391</v>
      </c>
      <c r="E563" s="24"/>
      <c r="F563" s="24" t="s">
        <v>1392</v>
      </c>
      <c r="G563" s="24" t="s">
        <v>1393</v>
      </c>
      <c r="H563" s="24" t="s">
        <v>290</v>
      </c>
      <c r="I563" s="26"/>
      <c r="J563" s="27" t="s">
        <v>318</v>
      </c>
    </row>
    <row r="564" spans="1:10" x14ac:dyDescent="0.25">
      <c r="A564" s="13" t="s">
        <v>1441</v>
      </c>
      <c r="B564" s="28" t="s">
        <v>273</v>
      </c>
      <c r="C564" s="37" t="s">
        <v>299</v>
      </c>
      <c r="D564" s="24" t="s">
        <v>1391</v>
      </c>
      <c r="E564" s="24"/>
      <c r="F564" s="24" t="s">
        <v>1392</v>
      </c>
      <c r="G564" s="24" t="s">
        <v>1393</v>
      </c>
      <c r="H564" s="24" t="s">
        <v>284</v>
      </c>
      <c r="I564" s="26"/>
      <c r="J564" s="27" t="s">
        <v>318</v>
      </c>
    </row>
    <row r="565" spans="1:10" ht="11.5" customHeight="1" x14ac:dyDescent="0.25">
      <c r="A565" s="13" t="s">
        <v>1447</v>
      </c>
      <c r="B565" s="28" t="s">
        <v>283</v>
      </c>
      <c r="C565" s="37" t="s">
        <v>162</v>
      </c>
      <c r="D565" s="24" t="s">
        <v>1391</v>
      </c>
      <c r="E565" s="24"/>
      <c r="F565" s="24" t="s">
        <v>1392</v>
      </c>
      <c r="G565" s="24" t="s">
        <v>1393</v>
      </c>
      <c r="H565" s="24" t="s">
        <v>284</v>
      </c>
      <c r="I565" s="26"/>
      <c r="J565" s="27" t="s">
        <v>318</v>
      </c>
    </row>
    <row r="566" spans="1:10" x14ac:dyDescent="0.25">
      <c r="A566" s="13" t="s">
        <v>319</v>
      </c>
      <c r="B566" s="28" t="s">
        <v>10</v>
      </c>
      <c r="C566" s="37" t="s">
        <v>223</v>
      </c>
      <c r="D566" s="24" t="s">
        <v>1461</v>
      </c>
      <c r="E566" s="24"/>
      <c r="F566" s="24" t="s">
        <v>1462</v>
      </c>
      <c r="G566" s="24" t="s">
        <v>1463</v>
      </c>
      <c r="H566" s="24" t="s">
        <v>293</v>
      </c>
      <c r="I566" s="26"/>
      <c r="J566" s="27" t="s">
        <v>318</v>
      </c>
    </row>
    <row r="567" spans="1:10" x14ac:dyDescent="0.25">
      <c r="A567" s="13" t="s">
        <v>427</v>
      </c>
      <c r="B567" s="34" t="s">
        <v>27</v>
      </c>
      <c r="C567" s="37" t="s">
        <v>246</v>
      </c>
      <c r="D567" s="24" t="s">
        <v>1461</v>
      </c>
      <c r="E567" s="24"/>
      <c r="F567" s="24" t="s">
        <v>1462</v>
      </c>
      <c r="G567" s="24" t="s">
        <v>1463</v>
      </c>
      <c r="H567" s="24" t="s">
        <v>284</v>
      </c>
      <c r="I567" s="26"/>
      <c r="J567" s="27" t="s">
        <v>318</v>
      </c>
    </row>
    <row r="568" spans="1:10" x14ac:dyDescent="0.25">
      <c r="A568" s="13" t="s">
        <v>1464</v>
      </c>
      <c r="B568" s="35" t="s">
        <v>300</v>
      </c>
      <c r="C568" s="37" t="s">
        <v>301</v>
      </c>
      <c r="D568" s="24" t="s">
        <v>1461</v>
      </c>
      <c r="E568" s="24"/>
      <c r="F568" s="24" t="s">
        <v>1462</v>
      </c>
      <c r="G568" s="24" t="s">
        <v>1463</v>
      </c>
      <c r="H568" s="24" t="s">
        <v>286</v>
      </c>
      <c r="I568" s="26"/>
      <c r="J568" s="27" t="s">
        <v>318</v>
      </c>
    </row>
    <row r="569" spans="1:10" ht="11.5" customHeight="1" x14ac:dyDescent="0.25">
      <c r="A569" s="13" t="s">
        <v>427</v>
      </c>
      <c r="B569" s="34" t="s">
        <v>27</v>
      </c>
      <c r="C569" s="37" t="s">
        <v>302</v>
      </c>
      <c r="D569" s="24" t="s">
        <v>1461</v>
      </c>
      <c r="E569" s="24"/>
      <c r="F569" s="24" t="s">
        <v>1462</v>
      </c>
      <c r="G569" s="24" t="s">
        <v>1463</v>
      </c>
      <c r="H569" s="24" t="s">
        <v>286</v>
      </c>
      <c r="I569" s="26"/>
      <c r="J569" s="27" t="s">
        <v>318</v>
      </c>
    </row>
    <row r="570" spans="1:10" x14ac:dyDescent="0.25">
      <c r="A570" s="13" t="s">
        <v>1464</v>
      </c>
      <c r="B570" s="28" t="s">
        <v>300</v>
      </c>
      <c r="C570" s="37" t="s">
        <v>233</v>
      </c>
      <c r="D570" s="24" t="s">
        <v>1461</v>
      </c>
      <c r="E570" s="24"/>
      <c r="F570" s="24" t="s">
        <v>1462</v>
      </c>
      <c r="G570" s="24" t="s">
        <v>1463</v>
      </c>
      <c r="H570" s="24" t="s">
        <v>288</v>
      </c>
      <c r="I570" s="26"/>
      <c r="J570" s="27" t="s">
        <v>318</v>
      </c>
    </row>
    <row r="571" spans="1:10" ht="11.5" customHeight="1" x14ac:dyDescent="0.25">
      <c r="A571" s="13" t="s">
        <v>427</v>
      </c>
      <c r="B571" s="28" t="s">
        <v>27</v>
      </c>
      <c r="C571" s="37" t="s">
        <v>303</v>
      </c>
      <c r="D571" s="24" t="s">
        <v>1461</v>
      </c>
      <c r="E571" s="24"/>
      <c r="F571" s="24" t="s">
        <v>1462</v>
      </c>
      <c r="G571" s="24" t="s">
        <v>1463</v>
      </c>
      <c r="H571" s="24" t="s">
        <v>288</v>
      </c>
      <c r="I571" s="26"/>
      <c r="J571" s="27" t="s">
        <v>318</v>
      </c>
    </row>
    <row r="572" spans="1:10" x14ac:dyDescent="0.25">
      <c r="A572" s="13" t="s">
        <v>427</v>
      </c>
      <c r="B572" s="28" t="s">
        <v>27</v>
      </c>
      <c r="C572" s="37" t="s">
        <v>185</v>
      </c>
      <c r="D572" s="24" t="s">
        <v>1461</v>
      </c>
      <c r="E572" s="24"/>
      <c r="F572" s="24" t="s">
        <v>1462</v>
      </c>
      <c r="G572" s="24" t="s">
        <v>1463</v>
      </c>
      <c r="H572" s="24" t="s">
        <v>290</v>
      </c>
      <c r="I572" s="26"/>
      <c r="J572" s="27" t="s">
        <v>318</v>
      </c>
    </row>
    <row r="573" spans="1:10" x14ac:dyDescent="0.25">
      <c r="A573" s="13" t="s">
        <v>1460</v>
      </c>
      <c r="B573" s="28" t="s">
        <v>296</v>
      </c>
      <c r="C573" s="37" t="s">
        <v>291</v>
      </c>
      <c r="D573" s="24" t="s">
        <v>1386</v>
      </c>
      <c r="E573" s="24"/>
      <c r="F573" s="24" t="s">
        <v>1387</v>
      </c>
      <c r="G573" s="24" t="s">
        <v>1388</v>
      </c>
      <c r="H573" s="24" t="s">
        <v>284</v>
      </c>
      <c r="I573" s="26"/>
      <c r="J573" s="27" t="s">
        <v>318</v>
      </c>
    </row>
    <row r="574" spans="1:10" x14ac:dyDescent="0.25">
      <c r="A574" s="13" t="s">
        <v>427</v>
      </c>
      <c r="B574" s="34" t="s">
        <v>27</v>
      </c>
      <c r="C574" s="37" t="s">
        <v>289</v>
      </c>
      <c r="D574" s="24" t="s">
        <v>1386</v>
      </c>
      <c r="E574" s="24"/>
      <c r="F574" s="24" t="s">
        <v>1387</v>
      </c>
      <c r="G574" s="24" t="s">
        <v>1388</v>
      </c>
      <c r="H574" s="24" t="s">
        <v>284</v>
      </c>
      <c r="I574" s="26"/>
      <c r="J574" s="27" t="s">
        <v>318</v>
      </c>
    </row>
    <row r="575" spans="1:10" ht="11" customHeight="1" x14ac:dyDescent="0.25">
      <c r="A575" s="13" t="s">
        <v>1447</v>
      </c>
      <c r="B575" s="34" t="s">
        <v>283</v>
      </c>
      <c r="C575" s="37" t="s">
        <v>138</v>
      </c>
      <c r="D575" s="24" t="s">
        <v>1386</v>
      </c>
      <c r="E575" s="24"/>
      <c r="F575" s="24" t="s">
        <v>1387</v>
      </c>
      <c r="G575" s="24" t="s">
        <v>1388</v>
      </c>
      <c r="H575" s="24" t="s">
        <v>284</v>
      </c>
      <c r="I575" s="26"/>
      <c r="J575" s="27" t="s">
        <v>318</v>
      </c>
    </row>
    <row r="576" spans="1:10" ht="11" customHeight="1" x14ac:dyDescent="0.25">
      <c r="A576" s="13" t="s">
        <v>1464</v>
      </c>
      <c r="B576" s="34" t="s">
        <v>300</v>
      </c>
      <c r="C576" s="37" t="s">
        <v>304</v>
      </c>
      <c r="D576" s="24" t="s">
        <v>1425</v>
      </c>
      <c r="E576" s="24"/>
      <c r="F576" s="24" t="s">
        <v>1426</v>
      </c>
      <c r="G576" s="24" t="s">
        <v>1427</v>
      </c>
      <c r="H576" s="24" t="s">
        <v>284</v>
      </c>
      <c r="I576" s="26"/>
      <c r="J576" s="27" t="s">
        <v>318</v>
      </c>
    </row>
    <row r="577" spans="1:10" x14ac:dyDescent="0.25">
      <c r="A577" s="13" t="s">
        <v>427</v>
      </c>
      <c r="B577" s="28" t="s">
        <v>27</v>
      </c>
      <c r="C577" s="37" t="s">
        <v>305</v>
      </c>
      <c r="D577" s="24" t="s">
        <v>1425</v>
      </c>
      <c r="E577" s="24"/>
      <c r="F577" s="24" t="s">
        <v>1426</v>
      </c>
      <c r="G577" s="24" t="s">
        <v>1427</v>
      </c>
      <c r="H577" s="24" t="s">
        <v>284</v>
      </c>
      <c r="I577" s="26"/>
      <c r="J577" s="27" t="s">
        <v>318</v>
      </c>
    </row>
    <row r="578" spans="1:10" x14ac:dyDescent="0.25">
      <c r="A578" s="13" t="s">
        <v>319</v>
      </c>
      <c r="B578" s="34" t="s">
        <v>10</v>
      </c>
      <c r="C578" s="37" t="s">
        <v>306</v>
      </c>
      <c r="D578" s="24" t="s">
        <v>1425</v>
      </c>
      <c r="E578" s="24"/>
      <c r="F578" s="24" t="s">
        <v>1426</v>
      </c>
      <c r="G578" s="24" t="s">
        <v>1427</v>
      </c>
      <c r="H578" s="24" t="s">
        <v>288</v>
      </c>
      <c r="I578" s="26"/>
      <c r="J578" s="27" t="s">
        <v>318</v>
      </c>
    </row>
    <row r="579" spans="1:10" x14ac:dyDescent="0.25">
      <c r="A579" s="13" t="s">
        <v>319</v>
      </c>
      <c r="B579" s="34" t="s">
        <v>10</v>
      </c>
      <c r="C579" s="37" t="s">
        <v>307</v>
      </c>
      <c r="D579" s="24" t="s">
        <v>1425</v>
      </c>
      <c r="E579" s="24"/>
      <c r="F579" s="24" t="s">
        <v>1426</v>
      </c>
      <c r="G579" s="24" t="s">
        <v>1427</v>
      </c>
      <c r="H579" s="24" t="s">
        <v>286</v>
      </c>
      <c r="I579" s="26"/>
      <c r="J579" s="27" t="s">
        <v>318</v>
      </c>
    </row>
    <row r="580" spans="1:10" x14ac:dyDescent="0.25">
      <c r="A580" s="13" t="s">
        <v>427</v>
      </c>
      <c r="B580" s="34" t="s">
        <v>27</v>
      </c>
      <c r="C580" s="37" t="s">
        <v>192</v>
      </c>
      <c r="D580" s="24" t="s">
        <v>1465</v>
      </c>
      <c r="E580" s="24"/>
      <c r="F580" s="24" t="s">
        <v>1466</v>
      </c>
      <c r="G580" s="24" t="s">
        <v>1467</v>
      </c>
      <c r="H580" s="24" t="s">
        <v>293</v>
      </c>
      <c r="I580" s="26"/>
      <c r="J580" s="27" t="s">
        <v>318</v>
      </c>
    </row>
    <row r="581" spans="1:10" x14ac:dyDescent="0.25">
      <c r="A581" s="13" t="s">
        <v>427</v>
      </c>
      <c r="B581" s="34" t="s">
        <v>27</v>
      </c>
      <c r="C581" s="37" t="s">
        <v>159</v>
      </c>
      <c r="D581" s="24" t="s">
        <v>1468</v>
      </c>
      <c r="E581" s="24"/>
      <c r="F581" s="24" t="s">
        <v>1469</v>
      </c>
      <c r="G581" s="24" t="s">
        <v>1470</v>
      </c>
      <c r="H581" s="24" t="s">
        <v>293</v>
      </c>
      <c r="I581" s="26"/>
      <c r="J581" s="27" t="s">
        <v>318</v>
      </c>
    </row>
    <row r="582" spans="1:10" ht="11" customHeight="1" x14ac:dyDescent="0.25">
      <c r="A582" s="13" t="s">
        <v>319</v>
      </c>
      <c r="B582" s="34" t="s">
        <v>10</v>
      </c>
      <c r="C582" s="37" t="s">
        <v>308</v>
      </c>
      <c r="D582" s="24" t="s">
        <v>1379</v>
      </c>
      <c r="E582" s="24"/>
      <c r="F582" s="24" t="s">
        <v>1380</v>
      </c>
      <c r="G582" s="24" t="s">
        <v>1381</v>
      </c>
      <c r="H582" s="24" t="s">
        <v>293</v>
      </c>
      <c r="I582" s="26"/>
      <c r="J582" s="27" t="s">
        <v>318</v>
      </c>
    </row>
    <row r="583" spans="1:10" s="15" customFormat="1" ht="15" customHeight="1" x14ac:dyDescent="0.25">
      <c r="A583" s="42"/>
      <c r="B583" s="14"/>
      <c r="C583" s="40" t="s">
        <v>309</v>
      </c>
      <c r="D583" s="41"/>
      <c r="E583" s="41"/>
      <c r="F583" s="11"/>
      <c r="G583" s="14"/>
      <c r="H583" s="14" t="s">
        <v>310</v>
      </c>
      <c r="I583" s="12"/>
      <c r="J583" s="12"/>
    </row>
    <row r="584" spans="1:10" s="15" customFormat="1" x14ac:dyDescent="0.25">
      <c r="A584" s="42"/>
      <c r="B584" s="14"/>
      <c r="C584" s="40" t="s">
        <v>311</v>
      </c>
      <c r="D584" s="43"/>
      <c r="E584" s="44" t="s">
        <v>312</v>
      </c>
      <c r="F584" s="45"/>
      <c r="G584" s="45"/>
      <c r="H584" s="45" t="s">
        <v>313</v>
      </c>
      <c r="I584" s="46"/>
      <c r="J584" s="46"/>
    </row>
    <row r="585" spans="1:10" s="15" customFormat="1" x14ac:dyDescent="0.25">
      <c r="A585" s="42"/>
      <c r="B585" s="14"/>
      <c r="C585" s="47" t="s">
        <v>314</v>
      </c>
      <c r="D585" s="48"/>
      <c r="E585" s="49" t="s">
        <v>315</v>
      </c>
      <c r="F585" s="45"/>
      <c r="G585" s="45"/>
      <c r="H585" s="45"/>
      <c r="I585" s="46"/>
      <c r="J585" s="46"/>
    </row>
    <row r="586" spans="1:10" s="15" customFormat="1" x14ac:dyDescent="0.25">
      <c r="A586" s="42"/>
      <c r="B586" s="50" t="s">
        <v>316</v>
      </c>
      <c r="C586" s="51"/>
      <c r="D586" s="50"/>
      <c r="E586" s="50"/>
      <c r="F586" s="52"/>
      <c r="G586" s="50"/>
      <c r="H586" s="50"/>
      <c r="I586" s="53"/>
      <c r="J586" s="50"/>
    </row>
  </sheetData>
  <sortState xmlns:xlrd2="http://schemas.microsoft.com/office/spreadsheetml/2017/richdata2" ref="A454:J526">
    <sortCondition ref="C454"/>
  </sortState>
  <hyperlinks>
    <hyperlink ref="I101" r:id="rId1" xr:uid="{8CD2A0FF-EB6E-4279-9B6A-11B2E0FC4467}"/>
  </hyperlinks>
  <printOptions horizontalCentered="1"/>
  <pageMargins left="0.23622047244094491" right="0.15748031496062992" top="0.23622047244094491" bottom="0.23622047244094491" header="0.15748031496062992" footer="0.15748031496062992"/>
  <pageSetup paperSize="9" scale="74" orientation="landscape" r:id="rId2"/>
  <headerFooter alignWithMargins="0">
    <oddHeader>&amp;C&amp;"Arial,Bold"&amp;12Săptămîna 29 martie - 4 aprilie 2024</oddHeader>
    <oddFooter>&amp;R&amp;P/&amp;N</oddFooter>
  </headerFooter>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Sheet1</vt:lpstr>
      <vt:lpstr>Sheet1!Print_Area</vt:lpstr>
      <vt:lpstr>Sheet1!Print_Titles</vt:lpstr>
    </vt:vector>
  </TitlesOfParts>
  <Company>PricewaterhouseCoopers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Razvan Penescu (RO)</dc:creator>
  <cp:lastModifiedBy>Razvan Penescu (RO)</cp:lastModifiedBy>
  <cp:lastPrinted>2024-03-29T01:36:38Z</cp:lastPrinted>
  <dcterms:created xsi:type="dcterms:W3CDTF">2024-03-29T01:18:58Z</dcterms:created>
  <dcterms:modified xsi:type="dcterms:W3CDTF">2024-03-29T01:36:45Z</dcterms:modified>
</cp:coreProperties>
</file>