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polpwc-my.sharepoint.com/personal/razvan_penescu_pwc_com/Documents/Documents/(No subject)/"/>
    </mc:Choice>
  </mc:AlternateContent>
  <xr:revisionPtr revIDLastSave="15" documentId="8_{4CA3B309-B135-4ACE-AC82-82F47293ADB5}" xr6:coauthVersionLast="47" xr6:coauthVersionMax="47" xr10:uidLastSave="{48257C8B-20DD-47C2-99E6-CDE519CC17FB}"/>
  <bookViews>
    <workbookView xWindow="-110" yWindow="-110" windowWidth="19420" windowHeight="11500" xr2:uid="{C6DE290B-4E0B-41FF-A8EF-46F60AC6FF6A}"/>
  </bookViews>
  <sheets>
    <sheet name="Sheet1" sheetId="1" r:id="rId1"/>
  </sheets>
  <definedNames>
    <definedName name="_xlnm._FilterDatabase" localSheetId="0" hidden="1">Sheet1!$A$7:$J$668</definedName>
    <definedName name="_xlnm.Print_Area" localSheetId="0">Sheet1!$B$1:$J$668</definedName>
    <definedName name="_xlnm.Print_Titles" localSheetId="0">Sheet1!$1:$2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618" i="1" l="1"/>
  <c r="D617" i="1"/>
  <c r="D616" i="1"/>
  <c r="D615" i="1"/>
  <c r="D614" i="1"/>
  <c r="D613" i="1"/>
  <c r="D612" i="1"/>
  <c r="D611" i="1"/>
  <c r="D610" i="1"/>
  <c r="D609" i="1"/>
  <c r="D608" i="1"/>
  <c r="D607" i="1"/>
  <c r="D606" i="1"/>
  <c r="D589" i="1"/>
  <c r="D581" i="1"/>
  <c r="D580" i="1"/>
  <c r="D578" i="1"/>
  <c r="D569" i="1"/>
  <c r="D568" i="1"/>
  <c r="D566" i="1"/>
  <c r="D565" i="1"/>
  <c r="D564" i="1"/>
  <c r="D562" i="1"/>
  <c r="D558" i="1"/>
  <c r="D556" i="1"/>
  <c r="D555" i="1"/>
  <c r="D554" i="1"/>
  <c r="D547" i="1"/>
  <c r="D546" i="1"/>
  <c r="D543" i="1"/>
  <c r="D540" i="1"/>
  <c r="D539" i="1"/>
  <c r="D535" i="1"/>
  <c r="D530" i="1"/>
  <c r="D521" i="1"/>
  <c r="D520" i="1"/>
  <c r="D515" i="1"/>
  <c r="D514" i="1"/>
  <c r="D513" i="1"/>
  <c r="D512" i="1"/>
  <c r="D508" i="1"/>
  <c r="D506" i="1"/>
  <c r="D504" i="1"/>
  <c r="D501" i="1"/>
  <c r="D499" i="1"/>
  <c r="D490" i="1"/>
  <c r="D487" i="1"/>
  <c r="D484" i="1"/>
  <c r="D483" i="1"/>
  <c r="D481" i="1"/>
  <c r="D480" i="1"/>
  <c r="D479" i="1"/>
  <c r="D478" i="1"/>
  <c r="D474" i="1"/>
  <c r="D473" i="1"/>
  <c r="D472" i="1"/>
  <c r="D469" i="1"/>
  <c r="D468" i="1"/>
  <c r="D466" i="1"/>
  <c r="D465" i="1"/>
  <c r="D462" i="1"/>
  <c r="D460" i="1"/>
  <c r="D459" i="1"/>
  <c r="D456" i="1"/>
  <c r="D455" i="1"/>
  <c r="D453" i="1"/>
  <c r="D451" i="1"/>
  <c r="D447" i="1"/>
  <c r="D443" i="1"/>
  <c r="D436" i="1"/>
  <c r="D435" i="1"/>
  <c r="D433" i="1"/>
  <c r="D425" i="1"/>
  <c r="D424" i="1"/>
  <c r="D422" i="1"/>
  <c r="D421" i="1"/>
  <c r="D420" i="1"/>
  <c r="D417" i="1"/>
  <c r="D415" i="1"/>
  <c r="D411" i="1"/>
  <c r="D409" i="1"/>
  <c r="D400" i="1"/>
  <c r="D398" i="1"/>
  <c r="D391" i="1"/>
  <c r="D389" i="1"/>
  <c r="D387" i="1"/>
  <c r="D382" i="1"/>
  <c r="D377" i="1"/>
  <c r="D375" i="1"/>
  <c r="D374" i="1"/>
  <c r="D371" i="1"/>
  <c r="D370" i="1"/>
  <c r="D368" i="1"/>
  <c r="D366" i="1"/>
  <c r="D365" i="1"/>
  <c r="D361" i="1"/>
  <c r="D357" i="1"/>
  <c r="D354" i="1"/>
  <c r="D353" i="1"/>
  <c r="D350" i="1"/>
  <c r="D349" i="1"/>
  <c r="D346" i="1"/>
  <c r="D344" i="1"/>
  <c r="D341" i="1"/>
  <c r="D337" i="1"/>
  <c r="D336" i="1"/>
  <c r="D330" i="1"/>
  <c r="D329" i="1"/>
  <c r="D324" i="1"/>
  <c r="D322" i="1"/>
  <c r="D319" i="1"/>
  <c r="D314" i="1"/>
  <c r="D307" i="1"/>
  <c r="D306" i="1"/>
  <c r="D304" i="1"/>
  <c r="D301" i="1"/>
  <c r="D297" i="1"/>
  <c r="D296" i="1"/>
  <c r="D293" i="1"/>
  <c r="D292" i="1"/>
  <c r="D290" i="1"/>
  <c r="D289" i="1"/>
  <c r="D288" i="1"/>
  <c r="D287" i="1"/>
  <c r="D286" i="1"/>
  <c r="D283" i="1"/>
  <c r="D281" i="1"/>
  <c r="D278" i="1"/>
  <c r="D274" i="1"/>
  <c r="D273" i="1"/>
  <c r="D272" i="1"/>
  <c r="D271" i="1"/>
  <c r="D269" i="1"/>
  <c r="D268" i="1"/>
  <c r="D263" i="1"/>
  <c r="D259" i="1"/>
  <c r="D258" i="1"/>
  <c r="D257" i="1"/>
  <c r="D256" i="1"/>
  <c r="D248" i="1"/>
  <c r="D246" i="1"/>
  <c r="D243" i="1"/>
  <c r="D239" i="1"/>
  <c r="D238" i="1"/>
  <c r="D237" i="1"/>
  <c r="D236" i="1"/>
  <c r="D233" i="1"/>
  <c r="D232" i="1"/>
  <c r="D229" i="1"/>
  <c r="D227" i="1"/>
  <c r="D225" i="1"/>
  <c r="D220" i="1"/>
  <c r="D219" i="1"/>
  <c r="D216" i="1"/>
  <c r="D215" i="1"/>
  <c r="D191" i="1"/>
  <c r="D188" i="1"/>
  <c r="D187" i="1"/>
  <c r="D185" i="1"/>
  <c r="D184" i="1"/>
  <c r="D183" i="1"/>
  <c r="D182" i="1"/>
  <c r="D181" i="1"/>
  <c r="D176" i="1"/>
  <c r="D175" i="1"/>
  <c r="D173" i="1"/>
  <c r="D171" i="1"/>
  <c r="D170" i="1"/>
  <c r="D169" i="1"/>
  <c r="D168" i="1"/>
  <c r="D167" i="1"/>
  <c r="D166" i="1"/>
  <c r="D165" i="1"/>
  <c r="D164" i="1"/>
  <c r="D162" i="1"/>
  <c r="D161" i="1"/>
  <c r="D160" i="1"/>
  <c r="D159" i="1"/>
  <c r="D158" i="1"/>
  <c r="D157" i="1"/>
  <c r="D156" i="1"/>
  <c r="D155" i="1"/>
  <c r="D152" i="1"/>
  <c r="D150" i="1"/>
  <c r="D148" i="1"/>
  <c r="D147" i="1"/>
  <c r="D146" i="1"/>
  <c r="D145" i="1"/>
  <c r="D144" i="1"/>
  <c r="D143" i="1"/>
  <c r="D142" i="1"/>
  <c r="D141" i="1"/>
  <c r="D136" i="1"/>
  <c r="D135" i="1"/>
  <c r="D132" i="1"/>
  <c r="D131" i="1"/>
  <c r="D128" i="1"/>
  <c r="D127" i="1"/>
  <c r="D124" i="1"/>
  <c r="D123" i="1"/>
  <c r="D121" i="1"/>
  <c r="D120" i="1"/>
  <c r="D119" i="1"/>
  <c r="D118" i="1"/>
  <c r="D117" i="1"/>
  <c r="D116" i="1"/>
  <c r="D115" i="1"/>
  <c r="D112" i="1"/>
  <c r="D111" i="1"/>
  <c r="D107" i="1"/>
  <c r="D106" i="1"/>
  <c r="D103" i="1"/>
  <c r="D102" i="1"/>
  <c r="D97" i="1"/>
  <c r="D95" i="1"/>
  <c r="D94" i="1"/>
  <c r="D93" i="1"/>
  <c r="D91" i="1"/>
  <c r="D90" i="1"/>
  <c r="D89" i="1"/>
  <c r="D88" i="1"/>
  <c r="D87" i="1"/>
  <c r="D86" i="1"/>
  <c r="D85" i="1"/>
  <c r="D82" i="1"/>
  <c r="D79" i="1"/>
  <c r="D76" i="1"/>
  <c r="D75" i="1"/>
  <c r="D72" i="1"/>
  <c r="D71" i="1"/>
  <c r="D70" i="1"/>
  <c r="D69" i="1"/>
  <c r="D68" i="1"/>
  <c r="D64" i="1"/>
  <c r="D60" i="1"/>
  <c r="D59" i="1"/>
  <c r="D57" i="1"/>
  <c r="D54" i="1"/>
  <c r="D52" i="1"/>
  <c r="D51" i="1"/>
  <c r="D50" i="1"/>
  <c r="D49" i="1"/>
  <c r="D45" i="1"/>
  <c r="D44" i="1"/>
  <c r="D43" i="1"/>
  <c r="D36" i="1"/>
  <c r="D33" i="1"/>
  <c r="D32" i="1"/>
  <c r="D31" i="1"/>
  <c r="D29" i="1"/>
  <c r="D25" i="1"/>
  <c r="D24" i="1"/>
  <c r="D22" i="1"/>
  <c r="D21" i="1"/>
  <c r="D20" i="1"/>
  <c r="D17" i="1"/>
  <c r="D16" i="1"/>
  <c r="D15" i="1"/>
  <c r="D14" i="1"/>
  <c r="D12" i="1"/>
  <c r="D11" i="1"/>
  <c r="D9" i="1"/>
</calcChain>
</file>

<file path=xl/sharedStrings.xml><?xml version="1.0" encoding="utf-8"?>
<sst xmlns="http://schemas.openxmlformats.org/spreadsheetml/2006/main" count="5451" uniqueCount="1746">
  <si>
    <t>Teatre, concerte</t>
  </si>
  <si>
    <t>Ziua</t>
  </si>
  <si>
    <t>Ora</t>
  </si>
  <si>
    <t>Nume</t>
  </si>
  <si>
    <t>Autor</t>
  </si>
  <si>
    <t>Regizor</t>
  </si>
  <si>
    <t>Actori</t>
  </si>
  <si>
    <t>Loc desfăşurare</t>
  </si>
  <si>
    <t>Preţ</t>
  </si>
  <si>
    <t>Obs</t>
  </si>
  <si>
    <t>Vineri-Joi</t>
  </si>
  <si>
    <t>toată ziua</t>
  </si>
  <si>
    <t>gratuit</t>
  </si>
  <si>
    <t>Vineri</t>
  </si>
  <si>
    <t>19,00</t>
  </si>
  <si>
    <t>https://docs.google.com/forms/d/e/1FAIpQLSejmSa29BB7HVAPVb_EIFoH57yv_QVfCnR4gIip56KpJR3KdA/viewform</t>
  </si>
  <si>
    <t>Duminică 14 iun</t>
  </si>
  <si>
    <t>https://docs.google.com/forms/d/e/1FAIpQLSdo5BTz42hYI4W272_uPi6zyJKcGUh6H201Hw813SWCt9nJPQ/viewform</t>
  </si>
  <si>
    <t>Duminică</t>
  </si>
  <si>
    <t>https://docs.google.com/forms/d/e/1FAIpQLSdFogx3Yl4BRIVWaQeUx93OJ-O6R2sKm7xw8ks3FZ8wPdOruw/viewform</t>
  </si>
  <si>
    <t>Luni</t>
  </si>
  <si>
    <t>https://docs.google.com/forms/d/e/1FAIpQLSdZd63WLPTxG9XX8QIf1FX0IH_tssV8UpB9hbyOd2NowqkAsQ/viewform</t>
  </si>
  <si>
    <t>https://docs.google.com/forms/d/e/1FAIpQLSfydVUcuqjXv2ZI_y_S0NdnNlBroWJHxVRBhEj0wGA-c-tnGA/viewform</t>
  </si>
  <si>
    <t>Sîmbătă 13 iun</t>
  </si>
  <si>
    <t>17,00</t>
  </si>
  <si>
    <t>https://docs.google.com/forms/d/e/1FAIpQLSclqazVL6SHoVVjZX42lL2GQ7e4Zc5yKAfsI9asqQdxpJuFGA/viewform</t>
  </si>
  <si>
    <t>Marți</t>
  </si>
  <si>
    <t>https://docs.google.com/forms/d/e/1FAIpQLScvh7F_yD3a6jOUFD8jtoaMZPiG33xMQnqfD32HcEKArbQzPQ/viewform</t>
  </si>
  <si>
    <t>Miercuri</t>
  </si>
  <si>
    <t>https://docs.google.com/forms/d/e/1FAIpQLSeHUV31GMsm6ALz-thRfxBzEfv_vg2uBa6xFIEiQD7pyK44PA/viewform</t>
  </si>
  <si>
    <t>Joi</t>
  </si>
  <si>
    <t>Vineri 12 iun</t>
  </si>
  <si>
    <t>https://docs.google.com/forms/d/e/1FAIpQLSfscISf238BsdGYi70zjCOlyK2vqNsabLHm3TDGuozPkXj4Fg/viewform</t>
  </si>
  <si>
    <t>https://docs.google.com/forms/d/e/1FAIpQLSdB1RBUQgvbrBi0hcA7rfkOD7EVkaPaKEklooS-73_od7izkg/viewform</t>
  </si>
  <si>
    <t>Marți 16 iun</t>
  </si>
  <si>
    <t>20,00</t>
  </si>
  <si>
    <t>https://docs.google.com/forms/d/e/1FAIpQLSfsn1TbL8f2YjPDNcLTzwa3M3NGSQXXAM6ZroCHPEQtIr2x8w/viewform</t>
  </si>
  <si>
    <t>Miercuri 17 iun</t>
  </si>
  <si>
    <t>Joi 18 iun</t>
  </si>
  <si>
    <t>Vineri 19 iun</t>
  </si>
  <si>
    <t>https://docs.google.com/forms/d/e/1FAIpQLSc08W4PdWRZ-orJOtoJvkvWwMJTIL6aWl8pAlDfEFAPubZXQQ/viewform</t>
  </si>
  <si>
    <t>Sîmbătă 20 iun</t>
  </si>
  <si>
    <t>Duminică 21 iun</t>
  </si>
  <si>
    <t>Sîmbătă</t>
  </si>
  <si>
    <t>14,30</t>
  </si>
  <si>
    <t>TVR Cultural</t>
  </si>
  <si>
    <t>18,00</t>
  </si>
  <si>
    <t>11,00</t>
  </si>
  <si>
    <t>Vineri 26 iun</t>
  </si>
  <si>
    <t>Sîmbătă 27 iun</t>
  </si>
  <si>
    <t>Duminică 28 iun</t>
  </si>
  <si>
    <t>19,30</t>
  </si>
  <si>
    <t>18,30</t>
  </si>
  <si>
    <t>Joi 25 iun</t>
  </si>
  <si>
    <t>Miercuri 24 iun</t>
  </si>
  <si>
    <t>Marți 30 iun</t>
  </si>
  <si>
    <t>Marți 23 iun</t>
  </si>
  <si>
    <t>Luni 15 iun</t>
  </si>
  <si>
    <t>17,00;20,00</t>
  </si>
  <si>
    <t>11,00;19,00</t>
  </si>
  <si>
    <t>opera</t>
  </si>
  <si>
    <t>Joi 30 iul</t>
  </si>
  <si>
    <t>Joi 2 iul</t>
  </si>
  <si>
    <t>Marți 21 iul</t>
  </si>
  <si>
    <t>Miercuri 22 iul</t>
  </si>
  <si>
    <t>21,00</t>
  </si>
  <si>
    <t>Luni 29 iun</t>
  </si>
  <si>
    <t>Luni 22 iun</t>
  </si>
  <si>
    <t>https://docs.google.com/forms/d/e/1FAIpQLSfvY-zeahZnM215ddR5kLGmc9uzH6T965soQ8J4XDc009dQGA/viewform</t>
  </si>
  <si>
    <t>https://docs.google.com/forms/d/e/1FAIpQLScbz77LfSyZebSPuzk6zn3U7W__6vqcI8IBvBgPYtD_G0oVrw/viewform</t>
  </si>
  <si>
    <t>https://docs.google.com/forms/d/e/1FAIpQLScJQgPZnLidpl1rr5nRC7PQDppNthOIAgjy2U4So_U7BBNXxA/viewform</t>
  </si>
  <si>
    <t>21,00;02,40</t>
  </si>
  <si>
    <t>Dirijor / Regizor</t>
  </si>
  <si>
    <t>Solişti</t>
  </si>
  <si>
    <t>Uvertura Tannhäuser / Concertul pt vioară și orchestră, op. 14 / Poemul simfonic Prometheus / Te Deum</t>
  </si>
  <si>
    <t>Richard Wagner / Samuel Barber / Franz Liszt / Anton Bruckner</t>
  </si>
  <si>
    <t>Daniele Rustioni</t>
  </si>
  <si>
    <t>Francesca Dego (vioară), Cristina Păsăroiu (soprană), Judit Kutasi (alto), Sunnyboy Dladla (tenor), Alexander Roslavets (bas), Orchestra și Corul Filarmonicii Enescu</t>
  </si>
  <si>
    <t>Ateneul Român</t>
  </si>
  <si>
    <t>140;150;160 lei</t>
  </si>
  <si>
    <t>Uvertura Helios, op. 17 / Concertul pt violoncel și orchestră, op. 43 / Simfonia nr. 4, în mi minor, op. 98</t>
  </si>
  <si>
    <t>Carl Nielsen / Mieczysław Weinberg / Johannes Brahms</t>
  </si>
  <si>
    <t>Thomas Dausgaard</t>
  </si>
  <si>
    <t>Mario Brunello (violoncel), Orchestra Filarmonicii Enescu</t>
  </si>
  <si>
    <t>Concertul nr. 2 / Don Quixote</t>
  </si>
  <si>
    <t>S. Rachmaninov / R. Strauss</t>
  </si>
  <si>
    <t>Christoph König</t>
  </si>
  <si>
    <t>Lukáš Vondráček, Florin Mitrea, Carol Măi‑Antal, Orchestra Naţională Radio</t>
  </si>
  <si>
    <t>Sala Radio</t>
  </si>
  <si>
    <t>72;96;120 lei</t>
  </si>
  <si>
    <t>Jazz cu Anita Petruescu</t>
  </si>
  <si>
    <t>Simona Strungaru</t>
  </si>
  <si>
    <t>Anita Petruescu (voce), Big Bandul Radio</t>
  </si>
  <si>
    <t>48;64;80 lei</t>
  </si>
  <si>
    <t>Suita nr. 4 / Concert pt clarinet / Simfonia nr. 40</t>
  </si>
  <si>
    <t>P. I. Ceaikovski / W. A. Mozart</t>
  </si>
  <si>
    <t>Jonathan Bloxham</t>
  </si>
  <si>
    <t>Pablo Barragán (clarinet), Orchestra de Cameră Radio</t>
  </si>
  <si>
    <t>Concert Maria Răducanu</t>
  </si>
  <si>
    <t>Maria Răducanu (chitară, voce)</t>
  </si>
  <si>
    <t>Teatrul de Artă (Sf. Ștefan 21)</t>
  </si>
  <si>
    <t>75 lei</t>
  </si>
  <si>
    <t>Concert aniversar Robert Târnăveanu – 45</t>
  </si>
  <si>
    <t>Adrian Grigoraș</t>
  </si>
  <si>
    <t>Robert Târnăveanu, Orchestra de Muzică Populară</t>
  </si>
  <si>
    <t>24;32;40 lei</t>
  </si>
  <si>
    <t>Pasacaglia / Șase dansuri KV 606 / Contradansuri WoO 14 / Polca fierarului / Dansurile ungare nr. 5 și nr. 6 / Dansuri românești / Vals nr. 2 / Vals / Vals / Farandola din Suita a 2-a Arleziana</t>
  </si>
  <si>
    <t>G. Fr. Handel / W. A. Mozart / L. van Beethoven / J. Strauss / J. Brahms / B. Bartók / D. Șostakovici / E. Doga / M. Neagu / G. Bizet</t>
  </si>
  <si>
    <t>Andrei Ștefan Racu</t>
  </si>
  <si>
    <t>Orchestra Colegiului Național de Arte Dinu Lipatti, Prezintă Irina Sârbu</t>
  </si>
  <si>
    <t>30 lei</t>
  </si>
  <si>
    <t>Concertul nr. 1, în re major, pt vioară și orchestră, op. 19 / Simfonia nr. 3, în la minor, op. 44</t>
  </si>
  <si>
    <t>Serghei Prokofiev / Serghei Rahmaninov</t>
  </si>
  <si>
    <t>Dennis Russell Davies</t>
  </si>
  <si>
    <t>Maria Ioudenitch (vioară), Orchestra Filarmonicii Enescu</t>
  </si>
  <si>
    <t>Uvertura / Simfonia spaniolă / Amor brujo / Alborada</t>
  </si>
  <si>
    <t>Arriaga / Lalo / Falla / Ravel</t>
  </si>
  <si>
    <t>Nicolae Moldoveanu</t>
  </si>
  <si>
    <t>Ana María Valderrama, María Toledo, Orchestra Naţională Radio</t>
  </si>
  <si>
    <t>Liedurile Enfant, si j'étais roi S.283, Oh!Quand je dors S.282 / Sonetto 104 del Petrarca S.161, nr. 5 / Liedurile Benedetto sia 'l giorno S.270/1, I' vidi in terra angelici costume S.270.1, Wieder möcht ich S.322, Der du von dem Himmel bist S.279, Drei Zigenuer S.320 / Mephisto Waltz, S.514 nr. 1 / Liedurile Ni slova, o drug moy, op. 6, nr. 2, Net, tol'ko tot, kto znal, op. 6, nr. 6, Zabit tak skora TH 94 / Pas de Deux / Liedurile Ne poy, krasavitsa, pri mne, op. 4, nr. 4, Ne ver' mne, drug, op. 14, nr. 7, Vesseniye void op.14, nr. 11</t>
  </si>
  <si>
    <t>Franz Liszt / Franz Liszt / Franz Liszt / Franz Liszt / Piotr Ilici Ceaikovski / Ceaikovski/Pletniov / Serghei Rahmaninov</t>
  </si>
  <si>
    <t>Róbert Erdős (bariton), Daniel Ciobanu (pian)</t>
  </si>
  <si>
    <t>60;70;75 lei</t>
  </si>
  <si>
    <t>Maestros Concert</t>
  </si>
  <si>
    <t>Sevak Avanesyan, Marin Cazacu, Răzvan Suma, Mindaugas Bačkus, Dragan Djordjević, Manuel Fischer-Dieskau, Julia Karpeta, Ella Bokor, Ștefan Cazacu, Mircea Marian și Octavian Lup</t>
  </si>
  <si>
    <t>Rapsodia nr. 1, în la major, op. 11 / Concertul nr. 1, în la minor, pt violoncel și orchestră, op. 33 / Concertul pt orchestră, Sz. 116</t>
  </si>
  <si>
    <t>George Enescu / Camille Saint-Saëns / Béla Bartók</t>
  </si>
  <si>
    <t>Lionel Bringuier</t>
  </si>
  <si>
    <t>Gautier Capuçon (violoncel), Orchestra Filarmonicii Enescu</t>
  </si>
  <si>
    <t>TV</t>
  </si>
  <si>
    <t>Post TV</t>
  </si>
  <si>
    <t>22,00</t>
  </si>
  <si>
    <t>HBO 3</t>
  </si>
  <si>
    <t>23,50</t>
  </si>
  <si>
    <t>HBO 2</t>
  </si>
  <si>
    <t>13,20</t>
  </si>
  <si>
    <t>Nostalgia TV</t>
  </si>
  <si>
    <t>12,00</t>
  </si>
  <si>
    <t>13,00</t>
  </si>
  <si>
    <t>Costică Brădăţan (filosof)</t>
  </si>
  <si>
    <t>22,55</t>
  </si>
  <si>
    <t>23,20</t>
  </si>
  <si>
    <t>Tatiana Niculescu (scriitor)</t>
  </si>
  <si>
    <t>TVR 1</t>
  </si>
  <si>
    <t>20,00 / 23,50</t>
  </si>
  <si>
    <t>HBO / HBO 3</t>
  </si>
  <si>
    <t>22,40</t>
  </si>
  <si>
    <t>Vineri, Luni-Joi</t>
  </si>
  <si>
    <t>21,05</t>
  </si>
  <si>
    <t>22,45</t>
  </si>
  <si>
    <t>Cinemax</t>
  </si>
  <si>
    <t>22,10</t>
  </si>
  <si>
    <t>22,50</t>
  </si>
  <si>
    <t>20,30</t>
  </si>
  <si>
    <t>19,05</t>
  </si>
  <si>
    <t>22,00;04,25</t>
  </si>
  <si>
    <t>23,30</t>
  </si>
  <si>
    <t>23,25</t>
  </si>
  <si>
    <t>23,55</t>
  </si>
  <si>
    <t>AMC</t>
  </si>
  <si>
    <t>17,45</t>
  </si>
  <si>
    <t>17,50</t>
  </si>
  <si>
    <t>23,15</t>
  </si>
  <si>
    <t>Antena 1</t>
  </si>
  <si>
    <t>AXN</t>
  </si>
  <si>
    <t>20,20</t>
  </si>
  <si>
    <t>Cinemaraton</t>
  </si>
  <si>
    <t>14,55</t>
  </si>
  <si>
    <t>20,15</t>
  </si>
  <si>
    <t>11,50</t>
  </si>
  <si>
    <t>13,35</t>
  </si>
  <si>
    <t>20,05</t>
  </si>
  <si>
    <t>22,15</t>
  </si>
  <si>
    <t>12,45</t>
  </si>
  <si>
    <t>17,05</t>
  </si>
  <si>
    <t>10,35</t>
  </si>
  <si>
    <t>12,10</t>
  </si>
  <si>
    <t>14,00</t>
  </si>
  <si>
    <t>17,30</t>
  </si>
  <si>
    <t>19,15</t>
  </si>
  <si>
    <t>19,20</t>
  </si>
  <si>
    <t>17,20 / 17,45</t>
  </si>
  <si>
    <t>Cinemax / FILM CAFÉ</t>
  </si>
  <si>
    <t>18,10</t>
  </si>
  <si>
    <t>Cinemax 2</t>
  </si>
  <si>
    <t>19,50</t>
  </si>
  <si>
    <t>21,30</t>
  </si>
  <si>
    <t>11,05</t>
  </si>
  <si>
    <t>14,25</t>
  </si>
  <si>
    <t>16,05</t>
  </si>
  <si>
    <t>19,35</t>
  </si>
  <si>
    <t>23,40</t>
  </si>
  <si>
    <t>10,45</t>
  </si>
  <si>
    <t>12,55</t>
  </si>
  <si>
    <t>16,10</t>
  </si>
  <si>
    <t>23,00</t>
  </si>
  <si>
    <t>CineWow</t>
  </si>
  <si>
    <t>17,05 &amp; 19,35 / 15,45 &amp; 17,45</t>
  </si>
  <si>
    <t>CineWow / Cinemaraton Plus</t>
  </si>
  <si>
    <t>21,55</t>
  </si>
  <si>
    <t>21,20</t>
  </si>
  <si>
    <t>FILM CAFE</t>
  </si>
  <si>
    <t>08,45</t>
  </si>
  <si>
    <t>11,25</t>
  </si>
  <si>
    <t>17,40</t>
  </si>
  <si>
    <t>09,05</t>
  </si>
  <si>
    <t>Film Mania</t>
  </si>
  <si>
    <t>08,10</t>
  </si>
  <si>
    <t>16,50</t>
  </si>
  <si>
    <t>Alien</t>
  </si>
  <si>
    <t>09,55</t>
  </si>
  <si>
    <t>11,55</t>
  </si>
  <si>
    <t>15,55</t>
  </si>
  <si>
    <t>17,25</t>
  </si>
  <si>
    <t>Film Now</t>
  </si>
  <si>
    <t>18,25</t>
  </si>
  <si>
    <t>12,20</t>
  </si>
  <si>
    <t>21,50</t>
  </si>
  <si>
    <t>15,35</t>
  </si>
  <si>
    <t>U-571</t>
  </si>
  <si>
    <t>17,55</t>
  </si>
  <si>
    <t>HBO</t>
  </si>
  <si>
    <t>13,50</t>
  </si>
  <si>
    <t>15,25</t>
  </si>
  <si>
    <t>16,55</t>
  </si>
  <si>
    <t>18,35</t>
  </si>
  <si>
    <t>21,25</t>
  </si>
  <si>
    <t>15,05</t>
  </si>
  <si>
    <t>16,30</t>
  </si>
  <si>
    <t>22,20</t>
  </si>
  <si>
    <t>12,05</t>
  </si>
  <si>
    <t>14,05</t>
  </si>
  <si>
    <t>11,20</t>
  </si>
  <si>
    <t>13,05</t>
  </si>
  <si>
    <t>15,00</t>
  </si>
  <si>
    <t>18,50</t>
  </si>
  <si>
    <t>09,00</t>
  </si>
  <si>
    <t>14,10</t>
  </si>
  <si>
    <t>17,10</t>
  </si>
  <si>
    <t>Național TV</t>
  </si>
  <si>
    <t>Prima TV</t>
  </si>
  <si>
    <t>10,00</t>
  </si>
  <si>
    <t>Pro Cinema</t>
  </si>
  <si>
    <t>16,00</t>
  </si>
  <si>
    <t>20,30;01,30</t>
  </si>
  <si>
    <t>20,30;01,00</t>
  </si>
  <si>
    <t>16,15;00,30</t>
  </si>
  <si>
    <t>PRO TV</t>
  </si>
  <si>
    <t>20,00;01,55</t>
  </si>
  <si>
    <t>20,00;00,10</t>
  </si>
  <si>
    <t>16,00;01,00</t>
  </si>
  <si>
    <t>TVR 2</t>
  </si>
  <si>
    <t>Viasat Kino</t>
  </si>
  <si>
    <t>10,15</t>
  </si>
  <si>
    <t>09,35</t>
  </si>
  <si>
    <t>12,25;04,30</t>
  </si>
  <si>
    <t>23,45</t>
  </si>
  <si>
    <t>Warner TV</t>
  </si>
  <si>
    <t>08,30</t>
  </si>
  <si>
    <t>12,50</t>
  </si>
  <si>
    <t>16,15</t>
  </si>
  <si>
    <t>21,40</t>
  </si>
  <si>
    <t>18,05</t>
  </si>
  <si>
    <t>Cinemaraton Plus</t>
  </si>
  <si>
    <t>12,29</t>
  </si>
  <si>
    <t>14,06</t>
  </si>
  <si>
    <t>22,05</t>
  </si>
  <si>
    <t>12,30</t>
  </si>
  <si>
    <t>15,10</t>
  </si>
  <si>
    <t>18,15</t>
  </si>
  <si>
    <t>18,20</t>
  </si>
  <si>
    <t>20,25</t>
  </si>
  <si>
    <t>17,35</t>
  </si>
  <si>
    <t>21,00;01,00</t>
  </si>
  <si>
    <t>22,30</t>
  </si>
  <si>
    <t>21,45</t>
  </si>
  <si>
    <t>23,05</t>
  </si>
  <si>
    <t>19,10</t>
  </si>
  <si>
    <t>22,00;03,00</t>
  </si>
  <si>
    <t>22,35</t>
  </si>
  <si>
    <t>18,40</t>
  </si>
  <si>
    <t>19,25</t>
  </si>
  <si>
    <t>cinema</t>
  </si>
  <si>
    <t>Cinematograf</t>
  </si>
  <si>
    <t>Cinemateca Eforie</t>
  </si>
  <si>
    <t>10;15 lei</t>
  </si>
  <si>
    <t>A Story About Fire / O poveste despre foc</t>
  </si>
  <si>
    <t>Li Wenyu</t>
  </si>
  <si>
    <t>animație</t>
  </si>
  <si>
    <t>Animated Africa in 90 years!</t>
  </si>
  <si>
    <t>Diverși (program prezentat de Dr. Mohamed Ghazala)</t>
  </si>
  <si>
    <t>ABIFF – International Short Film Competition – Authors' Section I</t>
  </si>
  <si>
    <t>Diverși</t>
  </si>
  <si>
    <t>scurtmetraje animație</t>
  </si>
  <si>
    <t>20,10</t>
  </si>
  <si>
    <t>ABIFF – International Short Film Competition – Authors' Section II</t>
  </si>
  <si>
    <t>ABIFF – International Short Film Competition – Children's Section I</t>
  </si>
  <si>
    <t>12,15</t>
  </si>
  <si>
    <t>ABIFF – International Short Film Competition – Children's Section II</t>
  </si>
  <si>
    <t>Decorado</t>
  </si>
  <si>
    <t>Alberto Vázquez</t>
  </si>
  <si>
    <t>Vineri-Sîmbătă</t>
  </si>
  <si>
    <t>Cinemateca Union</t>
  </si>
  <si>
    <t>15 lei</t>
  </si>
  <si>
    <t>Miercuri-Joi</t>
  </si>
  <si>
    <t>diferite ore</t>
  </si>
  <si>
    <t>35 lei</t>
  </si>
  <si>
    <t>CNDB (sala Stere Popescu, Mărășești 80 - 82)</t>
  </si>
  <si>
    <t>20;40 lei</t>
  </si>
  <si>
    <t>Point (Str. Eremia Grigorescu 10)</t>
  </si>
  <si>
    <t>Scurtmetraje UNATC 1966 - 2000</t>
  </si>
  <si>
    <t>https://arhiva.unatc.ro/filme-unatc/</t>
  </si>
  <si>
    <t>Muzeul Ţăranului Român</t>
  </si>
  <si>
    <t>16;32 lei</t>
  </si>
  <si>
    <t>17,15</t>
  </si>
  <si>
    <t>19,45</t>
  </si>
  <si>
    <t>40 lei</t>
  </si>
  <si>
    <t>16,20</t>
  </si>
  <si>
    <t>Apollo 111 (Palatul Universul)</t>
  </si>
  <si>
    <t>20;35 lei</t>
  </si>
  <si>
    <t>Happy Cinema Vitantis</t>
  </si>
  <si>
    <t>Elvira Popescu</t>
  </si>
  <si>
    <t>27 lei</t>
  </si>
  <si>
    <t>19,55</t>
  </si>
  <si>
    <t>15,30</t>
  </si>
  <si>
    <t>Europa</t>
  </si>
  <si>
    <t>20;30 lei</t>
  </si>
  <si>
    <t>17,45;19,30</t>
  </si>
  <si>
    <t>Hollywood Multiplex</t>
  </si>
  <si>
    <t>19,00;20,45</t>
  </si>
  <si>
    <t>15,15;18,00;20,45</t>
  </si>
  <si>
    <t>Sîmbătă-Duminică</t>
  </si>
  <si>
    <t>11,45;15,15;18,00;20,45</t>
  </si>
  <si>
    <t>Luni-Marți</t>
  </si>
  <si>
    <t>18,00;20,45</t>
  </si>
  <si>
    <t>14,00;16,45</t>
  </si>
  <si>
    <t>Vineri-Duminică</t>
  </si>
  <si>
    <t>13,30;18,15;21,00</t>
  </si>
  <si>
    <t>18,15;21,00</t>
  </si>
  <si>
    <t>13,30;18,15</t>
  </si>
  <si>
    <t>Vineri-Dum, Mi-Joi</t>
  </si>
  <si>
    <t>15,15;18,15;21,15 (3D)</t>
  </si>
  <si>
    <t>18,15;21,15 (3D)</t>
  </si>
  <si>
    <t>Vineri, Mi-Joi</t>
  </si>
  <si>
    <t>13,15</t>
  </si>
  <si>
    <t>20,45</t>
  </si>
  <si>
    <t>CINEMAX Veranda</t>
  </si>
  <si>
    <t>Cinema City Mega Mall</t>
  </si>
  <si>
    <t>Vineri-Marți</t>
  </si>
  <si>
    <t>Cinema City ParkLake</t>
  </si>
  <si>
    <t>Cinema City Sun Plaza</t>
  </si>
  <si>
    <t>Movieplex Cinema</t>
  </si>
  <si>
    <t>13,15;18,30</t>
  </si>
  <si>
    <t>Cinema City Cotroceni</t>
  </si>
  <si>
    <t>Luni-Joi</t>
  </si>
  <si>
    <t>14,30;16,30;18,40;20,50</t>
  </si>
  <si>
    <t>14,50;16,50;18,50;20,50;22,50</t>
  </si>
  <si>
    <t>11,45;13,45;15,45;17,45;19,50;22,00</t>
  </si>
  <si>
    <t>17,45;19,50;22,00</t>
  </si>
  <si>
    <t>17,45;21,40</t>
  </si>
  <si>
    <t>19,00;20,00</t>
  </si>
  <si>
    <t>Cineplexx Titan</t>
  </si>
  <si>
    <t>First Class Cinema - Băneasa</t>
  </si>
  <si>
    <t>Cineplexx Baneasa</t>
  </si>
  <si>
    <t>Happy Cinema Colosseum</t>
  </si>
  <si>
    <t>19,30;20,00;20,30</t>
  </si>
  <si>
    <t>16,30;18,50</t>
  </si>
  <si>
    <t>21,15</t>
  </si>
  <si>
    <t>diferite malluri</t>
  </si>
  <si>
    <t>13,30</t>
  </si>
  <si>
    <t>12,30;14,40;20,00;22,20</t>
  </si>
  <si>
    <t>12,30;14,50;20,00;22,20</t>
  </si>
  <si>
    <t>16,45;19,15</t>
  </si>
  <si>
    <t>12,00;14,20;16,45;19,00;21,10</t>
  </si>
  <si>
    <t>16,45;19,00;21,10</t>
  </si>
  <si>
    <t>14,40</t>
  </si>
  <si>
    <t>12,40;14,40</t>
  </si>
  <si>
    <t>Vineri, Duminică</t>
  </si>
  <si>
    <t>+++++ = e păcat să-l rataţi // ++++ = merită văzut</t>
  </si>
  <si>
    <t xml:space="preserve">Pt conformitate: </t>
  </si>
  <si>
    <t xml:space="preserve">Puteţi citi articolele săptămînii la adresa : </t>
  </si>
  <si>
    <t>Răzvan Penescu</t>
  </si>
  <si>
    <t>*) Link spre cronici pe LiterNet.ro</t>
  </si>
  <si>
    <t>https://atelier.liternet.ro</t>
  </si>
  <si>
    <t>Copyright © 2026, LiterNet</t>
  </si>
  <si>
    <t>?</t>
  </si>
  <si>
    <t>05.06.2026 06.06.2026 07.06.2026 08.06.2026 09.06.2026 10.06.2026 11.06.2026</t>
  </si>
  <si>
    <t>A.P. Cehov</t>
  </si>
  <si>
    <t>Gelu Colceag</t>
  </si>
  <si>
    <t>Eugen Gyemant</t>
  </si>
  <si>
    <t>Edna Mazya</t>
  </si>
  <si>
    <t>+++++</t>
  </si>
  <si>
    <t>după William Shakespeare</t>
  </si>
  <si>
    <t>Andrei Măjeri</t>
  </si>
  <si>
    <t>Radu Iacoban</t>
  </si>
  <si>
    <t>Portugalia</t>
  </si>
  <si>
    <t>Zoltan Egressy</t>
  </si>
  <si>
    <t>Mircea Gheorghiu, Raluca Diță</t>
  </si>
  <si>
    <t>Daria Parascheva / Daria Miu, Ruben Pancu, Ștefan Ceaușu, Mircea Băjenaru, Răzvan Frunză, Andrei Petraru, Luca Nicola, Teodora Sandu / Andreea Duțu, Iustina Voicu / Nicole Paliță</t>
  </si>
  <si>
    <t>UNATC - Atelier (Matei Voievod, 75-77)</t>
  </si>
  <si>
    <t>05.06.2026</t>
  </si>
  <si>
    <t>S.O.S. - Sound of Silence (pantomimă)</t>
  </si>
  <si>
    <t>Eduard Adam</t>
  </si>
  <si>
    <t>Elena Asofiei, Horațiu Furnică, Irini Katz, Ioana Lazăr, Carian Mihăilă, Cristian Popescu, Ștefana Tărniceru, Teodora Tudose, Ilinca Ungureanu</t>
  </si>
  <si>
    <t>14.06.2026</t>
  </si>
  <si>
    <t>Doctorul închipuit</t>
  </si>
  <si>
    <t>Mihaela Bețiu după J.B. Molière</t>
  </si>
  <si>
    <t>Mihaela Bețiu, Ioana Barbu</t>
  </si>
  <si>
    <t>Ștefan Vătășoiu / Mihai Florea, Valeria Barba / Denisa Codiță, Andrei Turcu / Eduard Damgalin / Petruș Niculae / Cosmin Lipovanu, Giulia Panaitescu / Victoria Ionescu, Miruna Vatamanu, Alexia Neagoe / Mariam Alchihabi, Vladimir Țeca / Matei Stăncuța</t>
  </si>
  <si>
    <t>UNATC - Berlogea (Matei Voievod, 75-77)</t>
  </si>
  <si>
    <t>07.06.2026</t>
  </si>
  <si>
    <t>Jocuri în curtea din spate</t>
  </si>
  <si>
    <t>Ioana Barbu</t>
  </si>
  <si>
    <t>Giulia Panaitescu / Miruna Vatamanu, Matei Stăncuța / Andrei Turcu, Vladimir Țeca, Eduard Dangalin, Petruș Niculae / Mihai Florea, Alexia Neagoe / Mariam Alchihabi</t>
  </si>
  <si>
    <t>08.06.2026</t>
  </si>
  <si>
    <t>Steaua fără nume</t>
  </si>
  <si>
    <t>Mihail Sebastian</t>
  </si>
  <si>
    <t>Raluca Diță, Mircea Gheorghiu</t>
  </si>
  <si>
    <t>Răzvan Gherasim, Ana Salomia, Alexandru Galbenu, Ruben Pancu, Alex Funky Mîrnea, Ada Călinescu, Sabrina Lupu, Robert Bileca, Luca Nicola</t>
  </si>
  <si>
    <t>Poțiunea magică</t>
  </si>
  <si>
    <t>Răzvan Teodorescu și Ioana Rufu</t>
  </si>
  <si>
    <t>Ioana Rufu</t>
  </si>
  <si>
    <t>Constantin Alexeevici, Andrei Atabay, Raluca Balan, Cristina Dănciulescu, Irini Katz, Teofil Memelis, Carina Mihăilă</t>
  </si>
  <si>
    <t>13.06.2026</t>
  </si>
  <si>
    <t>Emigranții</t>
  </si>
  <si>
    <t>Slawomir Mrozek</t>
  </si>
  <si>
    <t>Héctor Flores Komatsu</t>
  </si>
  <si>
    <t>Răzvan Frunză, Ștefan Vătășoiu</t>
  </si>
  <si>
    <t>09.06.2026</t>
  </si>
  <si>
    <t>A douăsprezecea noapte</t>
  </si>
  <si>
    <t>William Shakespeare</t>
  </si>
  <si>
    <t>Ștefana Samfira</t>
  </si>
  <si>
    <t>Ioana Feodotov / Ana-Maria Panait, Elina Grama, Norbert Bilegan, Vlad Corb, Ioana Bulgaru, Andrei Dogaru, Tudor Aron, Nicolae Bulete, Doru Pătrașcu / Andrei Dumitrana, Andreea Duță, Georgia Bajdechi, Andreea Ceaușu, Taisia Nichiforiuc</t>
  </si>
  <si>
    <t>10.06.2026</t>
  </si>
  <si>
    <t>11.06.2026</t>
  </si>
  <si>
    <t>Femei / Bărbați</t>
  </si>
  <si>
    <t>Willy Russell</t>
  </si>
  <si>
    <t>Vlad Massaci, Andu Dumitrescu</t>
  </si>
  <si>
    <t>Valentin Gheorghe, Răzvan Ionescu, Diana Pomparău, Miruna Olteanu, Tatiana Andrei, Cristina Dănciulescu, Denisa Dutcovschi / Alexandra Catrina, Maria Dănescu, Adrian Rîmboacă, Andrei Calu / Luca Fumuru, Andrei Cojanu, Teofil Memelis</t>
  </si>
  <si>
    <t>12.06.2026</t>
  </si>
  <si>
    <t>Trădare</t>
  </si>
  <si>
    <t>Harold Pinter</t>
  </si>
  <si>
    <t>Amanda Whiteley</t>
  </si>
  <si>
    <t>Sandra Boroghină, Adrian Rîmboacă, Valentin Gheorghe, Matei Dumitru</t>
  </si>
  <si>
    <t>Iertare!</t>
  </si>
  <si>
    <t>Hanna Azoulay-Hasfari</t>
  </si>
  <si>
    <t>Andreea Vulpe</t>
  </si>
  <si>
    <t>Toni Croitoriu, Ștefania Ghiță, Daria Hațegan, Alexia Matei / Sandra Boroghină, Elena Voicu, Virginia Rusu, Florina Maria, Maria Pop</t>
  </si>
  <si>
    <t>16.06.2026</t>
  </si>
  <si>
    <t>17.06.2026</t>
  </si>
  <si>
    <t>18.06.2026</t>
  </si>
  <si>
    <t>Rețeta perfecțiunii în foarte mulți pași care nu duc nicăieri (teatru-fizic)</t>
  </si>
  <si>
    <t>Andrea Gavriliu</t>
  </si>
  <si>
    <t>Alexandra Catrina, Cristina Dănciulescu, Miruna Gabriela Olteanu, Denisa Mikesz, Andrei Cojanu, Andrei Calu</t>
  </si>
  <si>
    <t>19.06.2026</t>
  </si>
  <si>
    <t>20.06.2026</t>
  </si>
  <si>
    <t>21.06.2026</t>
  </si>
  <si>
    <t>O scrisoare pierdută</t>
  </si>
  <si>
    <t>Liviu Ciulei</t>
  </si>
  <si>
    <t>Victor Rebengiuc, Mariana Mihuţ, Petre Gheorghiu, Dem Rădulescu</t>
  </si>
  <si>
    <t>06.06.2026</t>
  </si>
  <si>
    <t>Muzicanții din Bremen</t>
  </si>
  <si>
    <t>după Frații Grimm</t>
  </si>
  <si>
    <t>Attila Vizauer</t>
  </si>
  <si>
    <t>Gabriel Apostol, Ioan Brancu, Andreea Ionescu, Marin Fagu, Daniela Ruxandra Mihai, George Simian, Adrian Alexandru Neculcea</t>
  </si>
  <si>
    <t>Teatrul Țăndărică-Lahovari</t>
  </si>
  <si>
    <t>30;35;40 lei</t>
  </si>
  <si>
    <t>Rățușca cea urâtă</t>
  </si>
  <si>
    <t>după Hans Christian Andersen</t>
  </si>
  <si>
    <t>Gabriel Apostol</t>
  </si>
  <si>
    <t>Cristina Țane / Alina Teianu-Cocioran, Daniela Ruxandra Mihai, Florin Mititelu, Ștefan Craiu, Gabriel Apostol</t>
  </si>
  <si>
    <t>Albă ca Zăpada</t>
  </si>
  <si>
    <t>Frații Grimm</t>
  </si>
  <si>
    <t>Cristian Pepino</t>
  </si>
  <si>
    <t>Alina Teianu / Georgiana Dinescu, Marin Fagu / Viorel Ionescu, Mariana Zaharia / Petronela Purima, Cristian Mitescu / Ionuț Brancu, Adrian Lefter, Grațiela Ene / Ioana Chelaru Popovici.</t>
  </si>
  <si>
    <t>Scufița Roșie</t>
  </si>
  <si>
    <t>Charles Perrault și Frații Grimm</t>
  </si>
  <si>
    <t>Felix Alexa</t>
  </si>
  <si>
    <t xml:space="preserve">Olga Bela, Daniel Stanciu, Liliana Gavrilescu, Dan Codreanu, Florin Mititelu, Ana-Maria Bălescu, Adrian Lefter </t>
  </si>
  <si>
    <t>Mica sirenă</t>
  </si>
  <si>
    <t>Hans Christian Andersen</t>
  </si>
  <si>
    <t>Alina Teianu / Georgiana Dinescu, Viorel Ionescu / Mihai Dumitrescu, Ioan Brancu / Cristian Mitescu, Victor Bucur / Adrian Lefter, Alina Petrescu / Roxana Visan, Mariana Zaharia / Petronela Purima</t>
  </si>
  <si>
    <t>Daniel Stanciu după povești populare</t>
  </si>
  <si>
    <t>Daniel Stanciu</t>
  </si>
  <si>
    <t>Dora Ortelecan Dumitrescu / Alex Neculce, Roxana Vișan / Ioana Chelaru Popovici, Angela Filipescu / Florentina Tănase, Mihai Dumitrescu / Marin Fagu, Florin Mititelu / Viorel Ionescu</t>
  </si>
  <si>
    <t>Cartea junglei</t>
  </si>
  <si>
    <t>după Rudyard Kipling</t>
  </si>
  <si>
    <t>Decebal Marin</t>
  </si>
  <si>
    <t>Dora Ortelecan Dumitrescu, Mihai Dumitrescu, Grațiela Ene, Ioana Chelaru, Adrian Lefter, Simina Constantin, Alina Petrescu, Roxana Vișan, Ionuț Păduraru, Eugenia Barbu</t>
  </si>
  <si>
    <t>Cei trei purceluși</t>
  </si>
  <si>
    <t>Mihai Sandu Gruia</t>
  </si>
  <si>
    <t>Florentina Tănase / Roxana Vișan, Cristina Roșiianu / Adrian Lefter, Angela Filipescu, Rodica Dobre / Ilona Hrestic Florin Mititelu, Paul Ionescu / Viorel Ionescu.</t>
  </si>
  <si>
    <t>Andrei Dósa, după Charles Perrault</t>
  </si>
  <si>
    <t>Bobi Pricop</t>
  </si>
  <si>
    <t>Mona Toncu, Simina Constantin, Ruxandra Ștefănescu, Gabriel Apostol, Florin Mititelu, George Simian</t>
  </si>
  <si>
    <t>26.06.2026</t>
  </si>
  <si>
    <t>Prințesa și broscoiul</t>
  </si>
  <si>
    <t>Ana Maria Bălescu, Petronela Purima, Mihai Dumitrescu, Daniel Stanciu, Simina Mititelu, Dan Codreanu, George Simian</t>
  </si>
  <si>
    <t>27.06.2026</t>
  </si>
  <si>
    <t>Tigrișorul Petre (3+)</t>
  </si>
  <si>
    <t>Hanna Januszewska</t>
  </si>
  <si>
    <t>Ștefan Lenkisch</t>
  </si>
  <si>
    <t>Florentina Tănase, Angela Filipescu, Paul Ionescu, Cristina Rosiianu, Andreea Ionescu, George Simian, George Năstase, Liliana Gavrilescu, Gabriel Apostol, Ioan Brancu, Adrian Lefter, Petronela Tănase</t>
  </si>
  <si>
    <t>28.06.2026</t>
  </si>
  <si>
    <t>Nu vorbim despre asta</t>
  </si>
  <si>
    <t>Alexandra Felseghi</t>
  </si>
  <si>
    <t>Adina Lazăr</t>
  </si>
  <si>
    <t>Vlad Bîrzanu, Ruxandra Maniu, Anda Saltelechi, Eduard Trifa</t>
  </si>
  <si>
    <t>Teatrul Odeon (Sala Studio)</t>
  </si>
  <si>
    <t>40;60 lei</t>
  </si>
  <si>
    <t>Julieta fără Romeo</t>
  </si>
  <si>
    <t>Bogdan Theodor Olteanu Și Alex Mircioi</t>
  </si>
  <si>
    <t>Bogdan Theodor Olteanu</t>
  </si>
  <si>
    <t>Ioana Bugarin, Elvira Deatcu, Ruxandra Maniu</t>
  </si>
  <si>
    <t>Elżbieta Chowaniec</t>
  </si>
  <si>
    <t>Zoltán Balázs</t>
  </si>
  <si>
    <t>Antoaneta Zaharia, Paula Niculiță, Simona Popescu, Mădălina Ciotea</t>
  </si>
  <si>
    <t>Crista Bilciu</t>
  </si>
  <si>
    <t>Anda Saltelechi</t>
  </si>
  <si>
    <t>30;40 lei</t>
  </si>
  <si>
    <t>Puseu de iubire</t>
  </si>
  <si>
    <t>Carmen Sorescu, Lucian Blaga, Mihai Eminescu, Virgil Mazilescu, Petrarca, Nichita Stănescu, Rabindranath Tagore,Vasile Voiculescu, Marius Tucă Și alții</t>
  </si>
  <si>
    <t>Simona Popescu</t>
  </si>
  <si>
    <t>Irina Nechit</t>
  </si>
  <si>
    <t>Rodica Mandache [și uneori Emanuel Varga / Marius Manole]</t>
  </si>
  <si>
    <t>după Édouard Louis</t>
  </si>
  <si>
    <t>Eugen Jebeleanu</t>
  </si>
  <si>
    <t>Măriuca Bosnea, Șerban Ghilvaci, Niko Becker</t>
  </si>
  <si>
    <t>Teatrelli (Piața Lahovari 7)</t>
  </si>
  <si>
    <t>40;65 lei</t>
  </si>
  <si>
    <t>Sebastian Vlad Popa și Laur Cavachi, după Tinerețe fără bătrânețe și viață fără de moarte de Petre Ispirescu</t>
  </si>
  <si>
    <t>Silviu Purcărete</t>
  </si>
  <si>
    <t>Ioan Batinaș, Niko Becker, Claudiu Bleonț, Mădălina Ciotea, Diana Gheorghian, Sabrina Iașchevici, Ion Kivu, Ruxandra Maniu, Ioana Mărcoiu, Ionel Mihăilescu, Crina Mureșan, Paula Niculiță, Relu Poalelungi, Anda Saltelechi, Eduard Trifa, Silvian Vâlcu, Virginia Rogin, Antoaneta Zaharia</t>
  </si>
  <si>
    <t>Teatrul Odeon</t>
  </si>
  <si>
    <t>60;100;120 lei</t>
  </si>
  <si>
    <t>Ivan Vîrîpaev</t>
  </si>
  <si>
    <t>Dorina Lazăr, Nicoleta Lefter, Niko Becker, Alexandru Papadopol, Mihai Smarandache, Gabriel Pintilei</t>
  </si>
  <si>
    <t>40;60;80 lei</t>
  </si>
  <si>
    <t>George Bernard Shaw</t>
  </si>
  <si>
    <t>Andrei Șerban</t>
  </si>
  <si>
    <t>Nicoleta Lefter, Antoaneta Zaharia, Alina Berzunțeanu / Ana Bianca Popescu, Alexandru Papadopol / Gabriel Pintilei, Marius Damian / Cezar Antal, Gelu Nițu, Conrad Merricofer / Cătălin Babliuc, Dimitrii Bogomaz</t>
  </si>
  <si>
    <t>Dale Wasserman după Ken Kesey</t>
  </si>
  <si>
    <t>Vlad Cristache</t>
  </si>
  <si>
    <t>Șerban Gomoi / Adrian Nicolae, Florin Piersic jr., Isabela Neamțu, Rareș Andrici / Tudor Cucu Dumitrescu, Ionuț Grama, Dan Bordeianu, Ion Grosu, Mihai Marinescu, Mircea Teodorescu, Sorina Ștefănescu, Răzvan Bănică, Vlad Bălan, Irina Ștefan, Raluca Jugănaru</t>
  </si>
  <si>
    <t>Teatrul Nottara</t>
  </si>
  <si>
    <t>37,8;47,52;70,2 lei</t>
  </si>
  <si>
    <t>Eric-Emmanuel Schmitt</t>
  </si>
  <si>
    <t>Claudiu Goga</t>
  </si>
  <si>
    <t>Alexandru Repan, Ion Haiduc, Crenguța Hariton, Cristian Nicolaie</t>
  </si>
  <si>
    <t>Sînziana Stoican</t>
  </si>
  <si>
    <t>Adrian Nicolae, Tudor Cucu-Dumitrescu, Ana Radu, Raluca Gheorghiu, Rareș Andrici, Ionuț Grama, Mircea Teodorescu, Laura Vasiliu, Alexandra Aga, Alexandru Mike Gheorghiu, Crenguța Hariton, Ion Grosu</t>
  </si>
  <si>
    <t>70,2 lei</t>
  </si>
  <si>
    <t>Bădăranii</t>
  </si>
  <si>
    <t>Carlo Goldoni</t>
  </si>
  <si>
    <t>Alexandru Dabija</t>
  </si>
  <si>
    <t>Gabriel Răuță, Cerasela Iosifescu, Crenguța Hariton, Alexandru Jitea, Luminița Erga, Ana Radu, Mihai Marinescu, Ada Navrot, Sorin Cociș, Iosif Paștina</t>
  </si>
  <si>
    <t>Selma Dragoș, Elena Morar</t>
  </si>
  <si>
    <t>Elena Morar</t>
  </si>
  <si>
    <t>Sorina Ștefănescu, Victoria Cociaș, Cristina Juncu, Răzvan Bănică, Ioana Calotă, Mihaela Subțirică, Filip Ristovski, Laura Anghel, Vlad Bălan</t>
  </si>
  <si>
    <t>72 lei</t>
  </si>
  <si>
    <t>Alma Klein după Elif Shafak</t>
  </si>
  <si>
    <t>Leta Popescu</t>
  </si>
  <si>
    <t>Valentina Gheorghiu, Gabriel Răuță, Cristina Stoica-Ivanciuc, Corina Dragomir, Luminița Erga, Cristina Juncu, Ioana Calotă, Crenguța Hariton, Ana Radu</t>
  </si>
  <si>
    <t>42,5;86,4 lei</t>
  </si>
  <si>
    <t>Bess Wohl</t>
  </si>
  <si>
    <t>Cristi Juncu</t>
  </si>
  <si>
    <t>Claudiu Istodor, Catrinel Dumitrescu, Adrian Nicolae, Rareș Andrici, Cristina Juncu, Cerasela Iosifescu</t>
  </si>
  <si>
    <t>Robert Icke</t>
  </si>
  <si>
    <t>Raluca Aprodu, Ofelia Popii, Nicoleta Lefter, Conrad Mericoffer, Mihai Călin, Florin Aioane, Tudor Cucu-Dumitrescu, Ștefan Mihai, Emilian Oprea, Ciprian Nicula, Marius Bodochi, Florin Călbăjos, Mihai Calotă</t>
  </si>
  <si>
    <t>Teatrul Național - Sala Studio</t>
  </si>
  <si>
    <t>30;60;80 lei</t>
  </si>
  <si>
    <t>Donald Margulies</t>
  </si>
  <si>
    <t>Maia Morgenstern, Marius Bodochi, Marius Manole, Gavril Pătru, Raluca Aprodu, Cătălina Mihai / Maruca Băiașu</t>
  </si>
  <si>
    <t>30;50;70 lei</t>
  </si>
  <si>
    <t>Matei Vişniec</t>
  </si>
  <si>
    <t>Botond Nagy</t>
  </si>
  <si>
    <t>Maia Morgenstern, Marius Bodochi, Lari Giorgescu, Aylin Cadîr, Răzvan Oprea, Ada Galeș, Florin Călbăjos, Ciprian Nicula, Mihai Calotă, Silviu Mircescu, Cosmin Dominte</t>
  </si>
  <si>
    <t>Radu F. Alexandru</t>
  </si>
  <si>
    <t>Claudiu Bleonţ, Mircea Rusu, Marius Manole, Lari Giorgescu, Alexandru Potocean, Marius Bodochi, Paul Chiribuță</t>
  </si>
  <si>
    <t>Dan Coman</t>
  </si>
  <si>
    <t>Radu Afrim</t>
  </si>
  <si>
    <t>Marius Manole, Marius Bodochi, Mirela Oprișor, Natalia Călin, Flavia Giurgiu, Ștefan Iancu</t>
  </si>
  <si>
    <t>30:60;80 lei</t>
  </si>
  <si>
    <t>după Arthur Schnitzler</t>
  </si>
  <si>
    <t>Mihai Călin, George Ivașcu, Medeea Marinescu, Alexandru Potocean, Ioan Andrei Ionescu, Richard Bovnoczki, Mirela Oprișor, Ofelia Popii, Dana Dogaru, Ada Galeș, Ionuț Toader, Tomi Cristin</t>
  </si>
  <si>
    <t>25.06.2026</t>
  </si>
  <si>
    <t>Sarah Ruhl</t>
  </si>
  <si>
    <t>Irina Movilă, Sandra Ducuță, Ana Ciontea, Richard Bovnoczki, Lamia Beligan</t>
  </si>
  <si>
    <t>Teatrul Național - Sala Pictură</t>
  </si>
  <si>
    <t>30;50 lei</t>
  </si>
  <si>
    <t>Albert Camus</t>
  </si>
  <si>
    <t>Mihai Măniuțiu</t>
  </si>
  <si>
    <t>Marius Manole, Raluca Aprodu, Marius Bodochi, Mirela Oprișor, Maia Morgenstern, Ciprian Nicula</t>
  </si>
  <si>
    <t>20;50 lei</t>
  </si>
  <si>
    <t>Gavril Pătru</t>
  </si>
  <si>
    <t>Gavril Pătru / Andrei Finți, Maia Morgenstern, Costina Cheyrouze, Victoria Dicu, Ileana Olteanu, Raluca Petra, Petre Ancuța, Silviu Biriș, Andrei Andronescu</t>
  </si>
  <si>
    <t>Margaret Mazzantini</t>
  </si>
  <si>
    <t>Toma Dănilă</t>
  </si>
  <si>
    <t>Ioan Andrei Ionescu</t>
  </si>
  <si>
    <t>Jean-Philippe Daguerre</t>
  </si>
  <si>
    <t>Alexandru Potocean, Richard Bovnoczki, Emilia Popescu, Alexandra Sălceanu, Andrei Finți</t>
  </si>
  <si>
    <t>Florin Piersic jr</t>
  </si>
  <si>
    <t>Florin Piersic jr.</t>
  </si>
  <si>
    <t>după Teodor Mazilu</t>
  </si>
  <si>
    <t>Mariana Cămărășan</t>
  </si>
  <si>
    <t>Oana Pellea, Mircea Rusu</t>
  </si>
  <si>
    <t>24.06.2026</t>
  </si>
  <si>
    <t>Victoria Dicu, Șerban Pavlu, Emilian Mârnea, Andrei Finţi, Eduard Cîrlan</t>
  </si>
  <si>
    <t>Poveste de iarnă</t>
  </si>
  <si>
    <t>Irina Alexandra Banea</t>
  </si>
  <si>
    <t>Maria Acsani, Vlad Ștefan Ciubotaru, Constantin Grigorescu, Valeriu Ilisie, Rafira Ionel, Diana Lanțoș, Gloria Radu, Radu Daniel Carp, Nicolae Drăgulin, Vlad Jora, Silviu Lupescu</t>
  </si>
  <si>
    <t>Teatrul Național - Sala Mică</t>
  </si>
  <si>
    <t>Cristina Juncu, după Odiseea lui Homer</t>
  </si>
  <si>
    <t>Sebastian Marina, Cristina Juncu, Eliza Păuna, Alexandros Raptis</t>
  </si>
  <si>
    <t>70 lei</t>
  </si>
  <si>
    <t>Yen</t>
  </si>
  <si>
    <t>Anna Jordan</t>
  </si>
  <si>
    <t>Ciprian Chiricheș</t>
  </si>
  <si>
    <t>Sevastian Stan, Mario Monțescu, Teodora Antal, Diana Pomparău</t>
  </si>
  <si>
    <t>Mike Bartlett</t>
  </si>
  <si>
    <t>Alexandru Andrei</t>
  </si>
  <si>
    <t>Elisa Pîrvan, Ioana Tănasă</t>
  </si>
  <si>
    <t>Teatrul Național pentru copii (5-12 ani)</t>
  </si>
  <si>
    <t>Marian Râlea</t>
  </si>
  <si>
    <t>Marian Râlea, copiii din public</t>
  </si>
  <si>
    <t>Teatrul Național - Sala Media</t>
  </si>
  <si>
    <t>Alexandra Badea</t>
  </si>
  <si>
    <t>Diana Dumbravă, Crina Semciuc, Ada Galeș, Cosmina Olariu, Emilian Oprea, Alexandru Potocean, Istvan Teglas, Mihai Călin, Marius Bodochi (voce), Alexandra Badea (voce)</t>
  </si>
  <si>
    <t>Teatrul Național - Sala Mare</t>
  </si>
  <si>
    <t>20;30;60;80 lei</t>
  </si>
  <si>
    <t>Alexandru Potocean, Istvan Teglas, Emilian Oprea, Richard Bovnoczki, Florentina Ţilea, Irina Movilă, Ciprian Nicula, Emilian Mârnea, Ada Galeș, Niko Becker, Sara Cuncea / Eva Cosac</t>
  </si>
  <si>
    <t>Brian Freil, după Turgheniev</t>
  </si>
  <si>
    <t>Vlad Massaci</t>
  </si>
  <si>
    <t>Alexandru Potocean, Andrei Huțuleac, Richard Bovnoczki, Mihai Călin, Fulvia Folosea, Cosmina Olariu, Emilian Mârnea, Crina Semciuc, Măriuca-Serena Bosnea, Emilia Popescu, Vitalie Bichir / Tomi Cristin, Diana Dumbravă, Mihai Verbiţchi, Andrei Tomi</t>
  </si>
  <si>
    <t>după Liviu Rebreanu</t>
  </si>
  <si>
    <t>Alexandru Potocean, Marius Manole, Richard Bovnoczki, Ciprian Nicula, Raluca Aprodu, Istvan Teglas, Vitalie Bichir, Natalia Călin, Ada Galeș, Florin Călbăjos, Alexandru Sălceanu, Emilian Mârnea, Liviu Popa, Cristian Bota, Andrei Atabay, Alexandru Chindriș, Tiberiu Enache, Vlad Galer, Bogdan Iacob, Cosmin Ilie, George Olar, Ciprian Valea, Octavian Voina, Flavia Giurgiu, Silviu Mircescu, Vlad Ionuț Popescu, Lenuța Purja, Teodora Purja</t>
  </si>
  <si>
    <t>Mihai Radu, Ionuț Sociu</t>
  </si>
  <si>
    <t>Marius Manole, Marius Bodochi, Mirela Oprişor, Natalia Călin, Raluca Aprodu, Emilian Oprea, Istvan Teglas, Crina Semciuc, Emilian Mârnea, Ciprian Nicula, Ştefan Iancu, Irina Movilă, Cătălina Mihai</t>
  </si>
  <si>
    <t>30.06.2026</t>
  </si>
  <si>
    <t>după Giuseppe Berto</t>
  </si>
  <si>
    <t>Ion Caramitru</t>
  </si>
  <si>
    <t>Ilinca Goia, Ioan Andrei Ionescu</t>
  </si>
  <si>
    <t>Teatrul Național - Sala Atelier</t>
  </si>
  <si>
    <t>Iseult Golden, David Horan</t>
  </si>
  <si>
    <t>Richard Bovnoczki, Gavril Pătru, Alexandra Sălceanu, Ciprian Nicula, Sandra Ducuță</t>
  </si>
  <si>
    <t>Oana Pellea, după Lena Constante</t>
  </si>
  <si>
    <t>Oana Pellea</t>
  </si>
  <si>
    <t>Ingmar Villqist</t>
  </si>
  <si>
    <t>Matei Lucaci-Grünberg</t>
  </si>
  <si>
    <t>Andrei Huțuleac, Amalia Ciolan</t>
  </si>
  <si>
    <t>50 lei</t>
  </si>
  <si>
    <t>Motti Lerner</t>
  </si>
  <si>
    <t>Mihai Călin</t>
  </si>
  <si>
    <t>Richard Bovnoczki, Diana Dumbravă, Răzvan Popa, Mihai Călin / Axel Moustache, Vitalie Bichir, Ioan Andrei Ionescu, Cosmina Olariu, Emilian Oprea, Iuliana Moise, Irina Movilă, Ana Ciontea, Axel Moustache / Florin Călbăjos, Ovidiu Cuncea, Rodica Ionescu, Andrei Finţi</t>
  </si>
  <si>
    <t>23.06.2026</t>
  </si>
  <si>
    <t>Christian O'Reilly</t>
  </si>
  <si>
    <t>Laurențiu Rusescu</t>
  </si>
  <si>
    <t>Raluca Aprodu / Mihaela Velicu, Marius Manole / Florin Aioane, Alexandru Tache, Ariana Dumitru, Paul Lucian Teodorescu, Arian Notrețu, Alexandru Calițoiu</t>
  </si>
  <si>
    <t>Nick Payne</t>
  </si>
  <si>
    <t>Zsuzsanna Kovacs</t>
  </si>
  <si>
    <t>Monica Davidescu, Aylin Cadîr, Ovidiu Cuncea Și Lari Giorgescu</t>
  </si>
  <si>
    <t>Yasmina Reza</t>
  </si>
  <si>
    <t>Andreea Grămoşteanu</t>
  </si>
  <si>
    <t>Manuela Hărăbor, Marin Grigore, Claudia Prec, Andrei Seuşan</t>
  </si>
  <si>
    <t>Teatrul Mic (Studio, Gabroveni 57)</t>
  </si>
  <si>
    <t>Angelina Roșca după autobiografia lui Charlie Chaplin</t>
  </si>
  <si>
    <t>Dumitru Acriș</t>
  </si>
  <si>
    <t>Cristi Iacob</t>
  </si>
  <si>
    <t>Teatrul Mic (Atelier, Constantin Mille 16)</t>
  </si>
  <si>
    <t>100 lei</t>
  </si>
  <si>
    <t>Eugène Ionesco</t>
  </si>
  <si>
    <t>Nona Ciobanu</t>
  </si>
  <si>
    <t>Vitalie Bantaș, Simona Mihăescu, Bogdan Talașman, Ionuț Vișan, Ruxandra Enescu, Manuela Hărăbor</t>
  </si>
  <si>
    <t>I.L. Caragiale</t>
  </si>
  <si>
    <t>Vlad Corbeanu, Marin Grigore / Andrei Seușan, Alina Rotaru, Claudia Prec, Tudor Aaron Istodor / Radu Zetu, Alexandru Voicu, Gabi Costin, Mihnea Cârjan, Petre Moraru, Vlad Milotoi, Georgiana Herciu</t>
  </si>
  <si>
    <t>70;100 lei</t>
  </si>
  <si>
    <t>Ana Ularu, Lucian Iftime</t>
  </si>
  <si>
    <t>Teatrul Act</t>
  </si>
  <si>
    <t>65 lei</t>
  </si>
  <si>
    <t>++++</t>
  </si>
  <si>
    <t>15.06.2026</t>
  </si>
  <si>
    <t>Samuel D. Hunter</t>
  </si>
  <si>
    <t>Andrei Huțuleac</t>
  </si>
  <si>
    <t>Sorin Miron, Corina Moise, Cătălina Mihai, Ștefan Radu, Andreea Mateiu</t>
  </si>
  <si>
    <t>Teatrul Metropolis</t>
  </si>
  <si>
    <t>Doru Vatavului</t>
  </si>
  <si>
    <t>Irisz Kovacs</t>
  </si>
  <si>
    <t>Ioana Abur, Cezar Antal, Iosif Paștina</t>
  </si>
  <si>
    <t>Alexandru Popa</t>
  </si>
  <si>
    <t>Vlad Zamfirescu</t>
  </si>
  <si>
    <t>Vlad Zamfirescu, Irina Velcescu, Dan Bordeianu / Theo Marton</t>
  </si>
  <si>
    <t>69,12 lei</t>
  </si>
  <si>
    <t>(the) Woman</t>
  </si>
  <si>
    <t>Jane Upton</t>
  </si>
  <si>
    <t>Alexandra Penciuc</t>
  </si>
  <si>
    <t>Ana Covalciuc, Andreea Mateiu, Rolando Matsangos, Emil Măndănac</t>
  </si>
  <si>
    <t>Zsolt Poszgai</t>
  </si>
  <si>
    <t>Alexandru Bogdan</t>
  </si>
  <si>
    <t>Tudor Aaron Istodor, Raluca Aprodu</t>
  </si>
  <si>
    <t>59,4 lei</t>
  </si>
  <si>
    <t>Wet Dreams (Are Made Of This) (dans contemporan)</t>
  </si>
  <si>
    <t>Anastasia Preotu</t>
  </si>
  <si>
    <t>George Pleșca, Vlad Furtună, Dennis Ilie, Tamara Găgeatu, Bianca Geantă, Ada Anghel, Iulia Andro, Anastasia Preotu</t>
  </si>
  <si>
    <t>49,68 lei</t>
  </si>
  <si>
    <t>John Cameron Mitchell</t>
  </si>
  <si>
    <t>Răzvan Mazilu</t>
  </si>
  <si>
    <t>Tudor Cucu Dumitrescu, Ana Maria Ivan, Johnny Bica (pian) Irina Cărămizaru și Cristina Danu (backing vocal), Andrei Paraschiv (percuție), Ciprian Pop (chitară), Vlad Vedeș (chitară bas)</t>
  </si>
  <si>
    <t>84,84 lei</t>
  </si>
  <si>
    <t>Iulia. Atunci când viața te lasă să alegi</t>
  </si>
  <si>
    <t>după August Strindberg</t>
  </si>
  <si>
    <t>Mara Oprea</t>
  </si>
  <si>
    <t>Raluca Aprodu, Daniel Nuță, Alina Rotaru</t>
  </si>
  <si>
    <t>Pamela Iobaji, Ana-Maria Marin, Cabiria Morgenstern, Nicoleta Moscalenco, Teona Stavarachi, Visarion Udatu</t>
  </si>
  <si>
    <t>69 lei</t>
  </si>
  <si>
    <t>Mimi Brănescu</t>
  </si>
  <si>
    <t>Mirela Oprișor, Vlad Zamfirescu</t>
  </si>
  <si>
    <t>Charlotte Jones</t>
  </si>
  <si>
    <t>Corina Moise, Nicoleta Hâncu, Roxana Piticari, Liliana Oprea</t>
  </si>
  <si>
    <t>Viral - o perifeerie queer</t>
  </si>
  <si>
    <t>Bogdan Georgescu</t>
  </si>
  <si>
    <t>Voicu Aaniței, Yurii A.D., Mara Bugarin, Mara Căruțașu, David Drugaru, Vladimir Purdel , Dragoș Stoica</t>
  </si>
  <si>
    <t>Teatrul Masca</t>
  </si>
  <si>
    <t>45 lei</t>
  </si>
  <si>
    <t>Noroc să ai</t>
  </si>
  <si>
    <t>Cosmin Stǎnilǎ</t>
  </si>
  <si>
    <t xml:space="preserve">Adina Lazăr </t>
  </si>
  <si>
    <t>Denisse Moise / Irina Sibef, Voicu Aaniței / David Drugaru, Vladimir Purdel, Mara Căruțașu, Mara Bugarin, Dragoș Stoica, Andrei-Denis Ștefan</t>
  </si>
  <si>
    <t>60 lei</t>
  </si>
  <si>
    <t>Ceilalți</t>
  </si>
  <si>
    <t>Robert Bălan, după Matei Florian</t>
  </si>
  <si>
    <t>Robert Bălan</t>
  </si>
  <si>
    <t>Adrian Anghel, Cristina Toma, Corina Ciontu, Laurențiu Bănescu, Virgil Aioanei</t>
  </si>
  <si>
    <t>Bogdan Drumea</t>
  </si>
  <si>
    <t>Voicu Aaniței, David Drugaru, Dragoș Stoica</t>
  </si>
  <si>
    <t>Fade to Grey (teatru-fizic)</t>
  </si>
  <si>
    <t>Andrea Gavriliu &amp; Edwin Mokaya</t>
  </si>
  <si>
    <t>Grivița 53</t>
  </si>
  <si>
    <t>100;120 lei</t>
  </si>
  <si>
    <t>Mihaela Michailov, David Schwartz</t>
  </si>
  <si>
    <t>David Schwartz</t>
  </si>
  <si>
    <t>Anamaria Codiță, Anamaria Feraru, David Drugaru, Silvana Mihai, Vlad Ionuț Popescu</t>
  </si>
  <si>
    <t>James Rushbrooke</t>
  </si>
  <si>
    <t>Vlad Bălan</t>
  </si>
  <si>
    <t>Erika Condruț / Amalia Hesson, Mihai Mitrea, Mircea Alexandru Băluță, Dana Marineci, Annemary Ziegler</t>
  </si>
  <si>
    <t>Teatrul Excelsior - Sala Studio (Excelsior Center, etajul III)</t>
  </si>
  <si>
    <t>35;50;65 lei</t>
  </si>
  <si>
    <t>Angela Ioan și Nicoleta Lefter</t>
  </si>
  <si>
    <t>Nicoleta Lefter</t>
  </si>
  <si>
    <t>Mircea Corcoveanu, Gabriel Muncuș, Barbara Crișan, Oana Brânzan</t>
  </si>
  <si>
    <t>Teatrul Excelsior</t>
  </si>
  <si>
    <t>Bertolt Brecht și Kurt Weil</t>
  </si>
  <si>
    <t>Lucian Ionescu, Mihai Mitrea, Mihaela Coveșeanu, Oana Predescu / Maria Alexievici, Mircea Alexandru Băluță, Ana Udroiu, Mihaela Trofimov, Alex Popa, Dan Clucinschi, Dragoș Spahiu, Ovidiu Ușvat, Alex Călin, Matei Arvunescu, Ion Bechet, Dana Marineci, Andreea Hristu, Iulia Samson, Raluca Botez, Robert Radoveneanu, Dan Pughineanu</t>
  </si>
  <si>
    <t>75;100 lei</t>
  </si>
  <si>
    <t>Aproape</t>
  </si>
  <si>
    <t>John Cariani</t>
  </si>
  <si>
    <t>Dan Pughineanu, Loredana Cosovanu, Mihai Mitrea, Iulia Samson, Radu Micu, Ana Udroiu, Pamela Iobaji, Bogdan Nechifor, Alex Popa</t>
  </si>
  <si>
    <t>Joy Wilkinson</t>
  </si>
  <si>
    <t>Sânziana Stoican</t>
  </si>
  <si>
    <t>Oana Predescu, Andreea Hristu, Andreea Șovan, Dana Marineci, Mihai Gruia Sandu, Alex Călin, Annemary Ziegler, Cosmina Dobrotă, Ovidiu Ușvat, Doru Bem</t>
  </si>
  <si>
    <t>44;50;75 lei</t>
  </si>
  <si>
    <t>după Ovidiu Verdeș</t>
  </si>
  <si>
    <t>Cristian Ban</t>
  </si>
  <si>
    <t>Matei Arvunescu, Ioana Niculae, Alex Popa, Dan Pughineanu, Ana Udroiu, Maria Alexievici, Mihaela Coveșeanu</t>
  </si>
  <si>
    <t>Venedikt Erofeev</t>
  </si>
  <si>
    <t>Theo Herghelegiu</t>
  </si>
  <si>
    <t>Richard Bovnoczki</t>
  </si>
  <si>
    <t>unteatru - noul sediu (str Secerei 14)</t>
  </si>
  <si>
    <t>66 lei</t>
  </si>
  <si>
    <t>Antigona</t>
  </si>
  <si>
    <t>Alin Uberti</t>
  </si>
  <si>
    <t>American Buffalo</t>
  </si>
  <si>
    <t>David Mamet</t>
  </si>
  <si>
    <t>Bogdan Budeș</t>
  </si>
  <si>
    <t>Angel Popescu, George Constantinescu, Ștefan Iancu</t>
  </si>
  <si>
    <t>30.07.2026</t>
  </si>
  <si>
    <t>Lia Bugnar</t>
  </si>
  <si>
    <t>Marcela Motoc</t>
  </si>
  <si>
    <t>Insomniacii</t>
  </si>
  <si>
    <t>Sorin Militaru</t>
  </si>
  <si>
    <t>Liviu Cheloiu, George Constantinescu, Marin Grigore</t>
  </si>
  <si>
    <t>Extraconjugal</t>
  </si>
  <si>
    <t>Neil Simon</t>
  </si>
  <si>
    <t>George Dogaru</t>
  </si>
  <si>
    <t>Andreea Mateiu, George Constantinescu</t>
  </si>
  <si>
    <t>02.07.2026</t>
  </si>
  <si>
    <t>Oana Jindiceanu</t>
  </si>
  <si>
    <t>Andreea Grămoșteanu și Alexandru Unguru</t>
  </si>
  <si>
    <t>21.07.2026</t>
  </si>
  <si>
    <t>Suflu</t>
  </si>
  <si>
    <t>22.07.2026</t>
  </si>
  <si>
    <t>Vlad Zamfirescu, Șerban Pavlu, Gheorghe Ifrim</t>
  </si>
  <si>
    <t>Teatrul Bulandra-Ciulei</t>
  </si>
  <si>
    <t>40;60;80;100;120 lei</t>
  </si>
  <si>
    <t>Attila Béres</t>
  </si>
  <si>
    <t>Maria Veronica Vârlan, Andrei Huțuleac, Marius Chivu, Cătălin Babliuc, Silviu Geamănu, Adrian Ciobanu, Andreea Bibiri, Lucian Ifrim, Anca Androne</t>
  </si>
  <si>
    <t>după Svetlana Aleksievici</t>
  </si>
  <si>
    <t>Yuri Kordonsky</t>
  </si>
  <si>
    <t>Mariana Mihuț, Dana Dogaru, Ana Ioana Macaria, Rodica Lazăr, Profira Serafim, Mirela Gorea, Camelia Maxim</t>
  </si>
  <si>
    <t>Teatrul Bulandra-Caragiu</t>
  </si>
  <si>
    <t>Gheorghe Ifrim, Oana Tudor, Manuela Ciucur, Paula Niculiță, Andi Vasluianu, Cornel Scripcaru, Lucian Ifrim</t>
  </si>
  <si>
    <t>Tache, Ianke şi Cadîr</t>
  </si>
  <si>
    <t>Victor Ion Popa</t>
  </si>
  <si>
    <t>Horațiu Mălăele</t>
  </si>
  <si>
    <t>Mihai Constantin (Tache), Horațiu Mălăele (Ianke), Răzvan Vasilescu (Cadâr), Adrian Ciobanu (Ilie), Matei Constantin (Ionel), Dana Dogaru (Baba Safta), Maria Veronica Vârlan (Ana)</t>
  </si>
  <si>
    <t>Hanoch Levin</t>
  </si>
  <si>
    <t>Răzvan Vasilescu, Dana Dogaru, Dan Aștilean</t>
  </si>
  <si>
    <t>Vlad Zamfirescu, Cerasela Iosifescu, Andi Vasluianu, Manuela Ciucur, Ana Ioana Macaria, Adrian Ciobanu, Lucian Ifrim, Andrada Corlat / Ilinca Neacșu / Teodora Crișan, Matei Constantin / Tiberius Zavelea, Radu Ștefan Bănică / Eduard Chimac</t>
  </si>
  <si>
    <t>Ada Milea</t>
  </si>
  <si>
    <t>Cătălin Babliuc, Lucian Iftime, Silvana Negruțiu, Anca Sigartău, Maria Veronica Vârlan</t>
  </si>
  <si>
    <t>Obiceiuri necurate</t>
  </si>
  <si>
    <t>Tom Smith</t>
  </si>
  <si>
    <t>Mihai Constantin</t>
  </si>
  <si>
    <t>Maria Veronica Vârlan, Silvana Negruțiu, Matei Constantin, Victoria Dicu / Ana Ioana Macaria, Andrei Huțuleac, Andreea Mateiu, Ioana Anastasia Anton, Adrian Ciobanu</t>
  </si>
  <si>
    <t>Gigel (one man show)</t>
  </si>
  <si>
    <t>Gheorghe Ifrim</t>
  </si>
  <si>
    <t>Şerban Pavlu, Andreea Bibiri, Ana Ioana Macaria, Vlad Zamfirescu</t>
  </si>
  <si>
    <t>Eugen Ionescu</t>
  </si>
  <si>
    <t>Oana Pellea, Răzvan Vasilescu, Gabriel Spahiu</t>
  </si>
  <si>
    <t>+++1/2</t>
  </si>
  <si>
    <t>David Lindsay-Abaire</t>
  </si>
  <si>
    <t>Rodica Lazăr, Ioana Anastasia Anton, Andi Vasluianu, Dana Dogaru, Ștefan Radu</t>
  </si>
  <si>
    <t>Erwin Șimșensohn</t>
  </si>
  <si>
    <t>Gabriel Răuță, Ada Navrot, Gabril Pătru, Daniela Minoiu, Alexandru Mike Gheorghiu, Dani Popescu, Cristian Nicolaie, Claudiu Romila, Vlad Bălan, Ana Radu, Ioana Calotă, Crenguța Hariton, Andreea Măcelaru Șofron</t>
  </si>
  <si>
    <t>Ferdinand von Schirach</t>
  </si>
  <si>
    <t>Radu Nica</t>
  </si>
  <si>
    <t>Camelia Maxim, Silvana Negruțiu, Matei Constantin, Cătălin Babliuc, Lucian Ifrim, Anca Androne, Ecaterina Cobzaru</t>
  </si>
  <si>
    <t>Mihai Ignat</t>
  </si>
  <si>
    <t>Raluca Botez</t>
  </si>
  <si>
    <t>Claudia Moroșanu, Diana Rotaru, Ioana Emilia Luculescu, Uretyan Reinhardt, Șerban Melnic</t>
  </si>
  <si>
    <t>Teatrul Apropo (Bd Dimitrie Pompeiu 8)</t>
  </si>
  <si>
    <t>77,4 lei</t>
  </si>
  <si>
    <t>Avem imagini șocante - show total despre un caz mortal</t>
  </si>
  <si>
    <t>Șerban Melnic, Cosmin Gaspar</t>
  </si>
  <si>
    <t>Ana Monica Vîlcu, Șerban Melnic, Cosmin Gaspar</t>
  </si>
  <si>
    <t>Ana Monica Vîlcu, Șerban Melnic, Cosmin Gaspar, Stella Cora, Cătălin Haiducescu</t>
  </si>
  <si>
    <t>Teodora Tudose</t>
  </si>
  <si>
    <t>Andrei Cristea, Teodora Tudose</t>
  </si>
  <si>
    <t>Radu Popescu, inspirat de Henrik Ibsen, Paolo Coelho, Philip Ó Ceallaigh</t>
  </si>
  <si>
    <t>Radu Popescu</t>
  </si>
  <si>
    <t>Crina Zvobodă, Daniel Burcea, Andrei Cristea, Șerban Melnic</t>
  </si>
  <si>
    <t>Bacommedia</t>
  </si>
  <si>
    <t>Vlad Sălbatecu</t>
  </si>
  <si>
    <t>colectivă</t>
  </si>
  <si>
    <t>Eduard Crucianu, Andrei Mărgineanu, Andrei Pleșa, Sara Pongrac, Vlad Sălbatecu</t>
  </si>
  <si>
    <t>Șerban Melnic și Cosmin Gaspar</t>
  </si>
  <si>
    <t>Ana Monica Vîlcu, Șerban Melnic și Cosmin Gaspar</t>
  </si>
  <si>
    <t>Eduard Crucianu, Andrei Mărgineanu, Sara Pongrac, Andrei Pleșa</t>
  </si>
  <si>
    <t>404 love</t>
  </si>
  <si>
    <t>adaptare după Arthur Schnitzler</t>
  </si>
  <si>
    <t>Ana Turos, Teodor Ghiță</t>
  </si>
  <si>
    <t>Silviu Debu</t>
  </si>
  <si>
    <t>Ada Condeescu, Cristian Popa, Mihai Smarandache</t>
  </si>
  <si>
    <t>Edward Albee</t>
  </si>
  <si>
    <t>Ionuț Grama, Ada Condeescu, István Téglás</t>
  </si>
  <si>
    <t>Improbabil</t>
  </si>
  <si>
    <t>Mihaela Velicu, Denisa Nicolae</t>
  </si>
  <si>
    <t>Dennis Kelly</t>
  </si>
  <si>
    <t>Raluca Aprodu</t>
  </si>
  <si>
    <t>Edith Alibec</t>
  </si>
  <si>
    <t>Dana Paraschiv</t>
  </si>
  <si>
    <t>53 lei</t>
  </si>
  <si>
    <t>viața și opera lui Brâncuși și a Mariei Tănase</t>
  </si>
  <si>
    <t>Arcadie Rusu</t>
  </si>
  <si>
    <t>Laura-Gabriela Oana (voce), Anda Stoian &amp; George Pleșca (dansatori)</t>
  </si>
  <si>
    <t>Linotip (Palatul Universul)</t>
  </si>
  <si>
    <t>Naky</t>
  </si>
  <si>
    <t>Monica Stoica și Delia Neculau după Antonin Artaud</t>
  </si>
  <si>
    <t>Monica Stoica &amp; Delia Neculau</t>
  </si>
  <si>
    <t>Costin Stăncioi, Georgiana Tițoiu</t>
  </si>
  <si>
    <t>Hearth (Str Parfumului 19)</t>
  </si>
  <si>
    <t>Bogdan Iancu</t>
  </si>
  <si>
    <t>Rostopasca</t>
  </si>
  <si>
    <t>Alex Tocilescu</t>
  </si>
  <si>
    <t>Monica Stoica</t>
  </si>
  <si>
    <t>Răzvan Ionescu, Vlad Pânzaru, Cristian Robe, Costin Stăncioi, Mara Tătar, Georgiana Tițoiu</t>
  </si>
  <si>
    <t>Control</t>
  </si>
  <si>
    <t>63;74 lei</t>
  </si>
  <si>
    <t>Patima de sub ulmi</t>
  </si>
  <si>
    <t>Eugene O'Neill</t>
  </si>
  <si>
    <t>Dinu Cernescu</t>
  </si>
  <si>
    <t>Mircea Albulescu, Adriana Trandafir, Florin Piersic jr., Valentin Teodosiu, Constantin Cotimanis.</t>
  </si>
  <si>
    <t>Gigi Căciuleanu (text), Mozart (muzică)</t>
  </si>
  <si>
    <t>Gigi Căciuleanu</t>
  </si>
  <si>
    <t>Lari Giorgescu</t>
  </si>
  <si>
    <t>77 lei</t>
  </si>
  <si>
    <t>Mihaela Michailov, Eugen Gyemant</t>
  </si>
  <si>
    <t>Cătălin Vîlcu, Alexia Maria Mocănescu, Mălina Andreescu, Victoria Ecaterina Moraru, Cătălina Frunză, Sidonia Doica  / Bianca Archip, Sevi Stan, Robert Brage / Teodora Moscal</t>
  </si>
  <si>
    <t>87,4 lei</t>
  </si>
  <si>
    <t>Bug</t>
  </si>
  <si>
    <t>Tracy Letts</t>
  </si>
  <si>
    <t>Corina Moise, Vlad Ionuț Popescu, Florina Gleznea, Alexandru Pavel</t>
  </si>
  <si>
    <t>109 lei</t>
  </si>
  <si>
    <t>29.06.2026</t>
  </si>
  <si>
    <t>Robert Icke după Arthur Schnitzler</t>
  </si>
  <si>
    <t>Andreea Grămoșteanu / Ada Navrot, Gabriel Răuță / Ionuț Grama, Ana Radu / Cristina Juncu, Crenguța Hariton / Laura Vasiliu, Isabela Neamțu, Luminița Erga, Adrian Nicolae, Șerban Gomoi, Sorina Ștefănescu / Andreea Măcelaru Șofron, Tudor Cucu-Dumitrescu, Ioana Calotă / Raluca Jugănaru &amp; Percuție: Luca Șofron / Daniel Varga</t>
  </si>
  <si>
    <t>64,8;86,4;108 lei</t>
  </si>
  <si>
    <t>Florian Zeller</t>
  </si>
  <si>
    <t>Catrinel Dumitrescu, Sorin Cociș, Rareș Andrici / Vlad Bălan, Diana Roman / Alexandra Murăruș</t>
  </si>
  <si>
    <t>Oraşul luminii</t>
  </si>
  <si>
    <t>Conor McPherson</t>
  </si>
  <si>
    <t>Șerban Gomoi, Sorin Cociș, Sorina Ștefănescu, Rareș Andrici, Laura Anghel</t>
  </si>
  <si>
    <t>Ingmar Bergman</t>
  </si>
  <si>
    <t>Alexandru Mâzgăreanu</t>
  </si>
  <si>
    <t>Victoria Cociaș, Laura Vasiliu, Sorina Ștefănescu, Dan Bordeianu</t>
  </si>
  <si>
    <t>triluREELu (dans contemporan)</t>
  </si>
  <si>
    <t>Vlad Benescu, Alexandra Mihaela Dancs</t>
  </si>
  <si>
    <t>BPM – Beats per Millennium (dans contemporan)</t>
  </si>
  <si>
    <t>Andreea Novac, Vlaicu Golcea</t>
  </si>
  <si>
    <t>Simona Dabija</t>
  </si>
  <si>
    <t>22.06.2026</t>
  </si>
  <si>
    <t>Doamna Pylinska și secretul lui Chopin</t>
  </si>
  <si>
    <t>Chris Simion-Mercurian</t>
  </si>
  <si>
    <t>Emilia Popescu, Luca Rusu</t>
  </si>
  <si>
    <t>70;100;130 lei</t>
  </si>
  <si>
    <t>Funny Games</t>
  </si>
  <si>
    <t>după Michael Haneke</t>
  </si>
  <si>
    <t>Ofelia Popii, Ciprian Scurtea, Ștefan Radu / Eduard Păuna, Carol Ionescu / Vlad Pânzaru, Buse Ozgul / Alexandra Potter</t>
  </si>
  <si>
    <t>Ștefan Lupu</t>
  </si>
  <si>
    <t>Mara Tătar, Costin Stăncioi, Bianca Adelina Geantă, Tiberius-Nicolae Zavelea, Tamara Găgeatu, Viktoriia Medviedieva, Oleksandr Solokha, Mirel Cumpănaș</t>
  </si>
  <si>
    <t>Reunificarea celor două Corei</t>
  </si>
  <si>
    <t>Joël Pommerat</t>
  </si>
  <si>
    <t>Radu-Alexandru Nica</t>
  </si>
  <si>
    <t>Tatiana Andrei / Miruna Olteanu, Alexandra Catrina / Maria Dănescu, Cristina Dănciulescu / Anastasia Jinga, Valentin Gheorghe / Adrian Rîmboacă, Răzvan Ionescu / Luca Fumuru, Alex Maxim / Andrei Calu</t>
  </si>
  <si>
    <t>Bernard Marie-Koltes</t>
  </si>
  <si>
    <t>George Borș</t>
  </si>
  <si>
    <t>Nicholas Bohor, Daria Miu, Alexia Matei, Filip Popescu, Uretyan Reinchard, Sergiu Radu, Robert Herea, Ana Salomia, Elena Voicu</t>
  </si>
  <si>
    <t>UNATC - Ion Sava (Matei Voievod, 75-77)</t>
  </si>
  <si>
    <t>De Ne Iu Bit</t>
  </si>
  <si>
    <t>Teona Galgoțiu, Bogdan Georgescu</t>
  </si>
  <si>
    <t>Irina Gâdiuță</t>
  </si>
  <si>
    <t>Irina Artenii, István Téglás, Raj Alexandru Udrea</t>
  </si>
  <si>
    <t>Centrul de Teatru Educațional Replika (Lânăriei 93-95)</t>
  </si>
  <si>
    <t>Clasic e fantastic: Copilăria lui Mozart</t>
  </si>
  <si>
    <t>Emanuel Ciocu, Cristina Sârbu</t>
  </si>
  <si>
    <t>Monica Ciută</t>
  </si>
  <si>
    <t>Ioana Mihalcea, Selina Colceru, Monica Ciută, Filip Ristovski, Valeria Cristia, Alexandru Unguru, Raluca Ouatu (pian), Monica Buștean (vioară)</t>
  </si>
  <si>
    <t>Alan Ball</t>
  </si>
  <si>
    <t>Anna Paquin, Chris Bauer, Nelsan Ellis, Stephen Moyer, Sam Trammell, Ryan Kwanten, Rutina Wesley</t>
  </si>
  <si>
    <t>++++1/2</t>
  </si>
  <si>
    <t>Lord of the Flies (serial)</t>
  </si>
  <si>
    <t>Marc Munden</t>
  </si>
  <si>
    <t>Winston Sawyers, Lox Pratt, David McKenna, Ike Talbut, Thomas Connor</t>
  </si>
  <si>
    <t>Euphoria (sezon 3)</t>
  </si>
  <si>
    <t>Sam Levinson</t>
  </si>
  <si>
    <t>Zendaya, Hunter Schafer, Jacob Elordi, Algee Smith, Sydney Sweeney</t>
  </si>
  <si>
    <t>Julia (sezon 1)</t>
  </si>
  <si>
    <t>Daniel Goldfarb</t>
  </si>
  <si>
    <t>Sarah Lancashire, Howie Breslau, David Hyde Pierce, Bebe Neuwirth</t>
  </si>
  <si>
    <t>Arabela (serial)</t>
  </si>
  <si>
    <t>Vaclav Vorlicek</t>
  </si>
  <si>
    <t>Jana Nagyova, Jiri Labus, Vladimir Mensik, Stella Zazvorkova, Vladimir Dlouhy</t>
  </si>
  <si>
    <t>Dope Girls (serial)</t>
  </si>
  <si>
    <t>Shannon Murphy, Miranda Bowen</t>
  </si>
  <si>
    <t>A Very Royal Scandal (miniserie)</t>
  </si>
  <si>
    <t>Julian Jarrold</t>
  </si>
  <si>
    <t>Garantat 100%</t>
  </si>
  <si>
    <t>Cătălin Ştefănescu</t>
  </si>
  <si>
    <t>The Last of Us (sezonul I)</t>
  </si>
  <si>
    <t>Craig Mazin, Neil Druckmann</t>
  </si>
  <si>
    <t>Pedro Pascal, Bella Ramsey, Gabriel Luna, Merle Dandridge, Jeffrey Pierce</t>
  </si>
  <si>
    <t>05.06.2026 08.06.2026 09.06.2026 10.06.2026 11.06.2026</t>
  </si>
  <si>
    <t>The Tower (mini-serie, sezon 2, 2 episoade)</t>
  </si>
  <si>
    <t>Jim Loach</t>
  </si>
  <si>
    <t>Gemma Whelan, Jimmy Akingbola, Tahirah Sharif, Emmett J. Scanlan, Nabil Elouahabi, Nick Holder, Lola Elsokari, Karl Davies, Ben Stoddard</t>
  </si>
  <si>
    <t>The Tourist (sezon 2, 2 episoade)</t>
  </si>
  <si>
    <t>Chris Sweeney</t>
  </si>
  <si>
    <t>Jamie Dornan, Danielle Macdonald, Shalom Brune-Franklin, Ólafur Darri Ólafsson, Genevieve Lemon, Alex Dimitriades, Damon Herriman</t>
  </si>
  <si>
    <t>Georgie &amp; Mandy's First Marriage (sezon 2, 2 episoade)</t>
  </si>
  <si>
    <t>Mark Cendrowski</t>
  </si>
  <si>
    <t>Montana Jordan, Emily Osment, Rachel Bay Jones, Will Sasso, Dougie Baldwin, Jessie Prez</t>
  </si>
  <si>
    <t>Fargo (sezonul 2, 2 episoade)</t>
  </si>
  <si>
    <t>Kirsten Dunst, Patrick Wilson, Jesse Plemons, Jean Smart, Ted Danson</t>
  </si>
  <si>
    <t>Tim Burton</t>
  </si>
  <si>
    <t>Johnny Deep, Christina Ricci, Miranda Richardson</t>
  </si>
  <si>
    <t>Mission: Imposible</t>
  </si>
  <si>
    <t>Brian de Palma</t>
  </si>
  <si>
    <t>Tom Cruise, Jon Voight, Emmanuelle Beart</t>
  </si>
  <si>
    <t>Robert Schwentke</t>
  </si>
  <si>
    <t>Bruce Willis, Morgan Freeman, Helen Mirren, Karl Urban, Mary-Louise Parker, John Malkovich, Michelle Nolden</t>
  </si>
  <si>
    <t>Armageddon</t>
  </si>
  <si>
    <t>Michael Bay</t>
  </si>
  <si>
    <t>Bruce Willis, Liv Tyler, Ben Affleck</t>
  </si>
  <si>
    <t>Enemy of the State</t>
  </si>
  <si>
    <t>Tony Scott</t>
  </si>
  <si>
    <t>Will Smith, Gene Hackman, Jon Voight</t>
  </si>
  <si>
    <t>Chris Columbus</t>
  </si>
  <si>
    <t>Daniel Radcliffe, Emma Watson, Rupert Grint</t>
  </si>
  <si>
    <t>The Humbling</t>
  </si>
  <si>
    <t>Barry Levinson</t>
  </si>
  <si>
    <t>Al Pacino, Greta Gerwig, Kyra Sedgwick, Charles Grodin, Dianne Wiest, Dan Hedaya</t>
  </si>
  <si>
    <t>Cristian Mungiu</t>
  </si>
  <si>
    <t>Adrian Titieni, Maria Drăguş, Lia Bugnar, Mălina Manovici, Vlad Ivanov, Rareş Andrici</t>
  </si>
  <si>
    <t>Adrian Sitaru</t>
  </si>
  <si>
    <t>Maria Dinulescu, Ioana Flora, Adrian Titieni</t>
  </si>
  <si>
    <t>Marița</t>
  </si>
  <si>
    <t>Cristi Iftime</t>
  </si>
  <si>
    <t>Alexandru Potocean, Adrian Titieni, Lucian Iftime</t>
  </si>
  <si>
    <t>Nae Caranfil</t>
  </si>
  <si>
    <t>Nathalie Bonnifay, George Alexandru, Marius Stănescu, Valentin Teodosiu, Marius Florea</t>
  </si>
  <si>
    <t>Trei zile până la Crăciun</t>
  </si>
  <si>
    <t>Radu Gabrea</t>
  </si>
  <si>
    <t>Victoria Cociaș, Constantin Cojocaru, Costel Cașcaval, Ion Grosu, Daniel Popa, Mircea Rusu, George Alexandru, Sorin Cociș, Dragoș Stemate, Toma Cuzin</t>
  </si>
  <si>
    <t>Victor Rebengiuc, Victoria Cociaș, Mircea Diaconu, Andreea Doinea, Nicodim Ungureanu, Ion Caramitru</t>
  </si>
  <si>
    <t>Clouds of Chernobyl / Anul pierdut 1986</t>
  </si>
  <si>
    <t>Ligia Ciornei</t>
  </si>
  <si>
    <t>Isabela Neamțu, Victoria Cociaș, Oana Pușcatu, Emil Badea Radu, Gavril Pătru, Valer Dellakeza</t>
  </si>
  <si>
    <t>Iancu Jianu, zapciul</t>
  </si>
  <si>
    <t>Dinu Cocea</t>
  </si>
  <si>
    <t>Adrian Pintea, Stela Furcovici, Marioara Sterian, Mihai Mereuţă, George Constantin, Radu Beligan, Ilarion Ciobanu, Emanoil Petruţ</t>
  </si>
  <si>
    <t>Iancu Jianu, haiducul</t>
  </si>
  <si>
    <t>Nicolae Mărgineanu</t>
  </si>
  <si>
    <t>Manuela Hărăbor, Victor Rebengiuc, Melania Ursu, Adrian Pintea, Şerban Ionescu, Dorel Vişan</t>
  </si>
  <si>
    <t>Un bulgăre de humă</t>
  </si>
  <si>
    <t>Adrian Pintea, Marcel Iureş, Dorel Vişan, Ion Pavlescu, Maria Ploae, Tudorel Filimon, Emilia Dobrin, Ilie Gâlea</t>
  </si>
  <si>
    <t>Ştefan cel Mare - Vaslui 1475</t>
  </si>
  <si>
    <t>Mircea Drăgan</t>
  </si>
  <si>
    <t>Gheorghe Cozorici, Violeta Andrei, Marcel Anghelescu, Geo Barton, Dina Cocea</t>
  </si>
  <si>
    <t>Ol Parker</t>
  </si>
  <si>
    <t>Julia Roberts, George Clooney, Kaitlyn Dever, Maxime Bouttier, Billie Lourd, Lucas Bravo</t>
  </si>
  <si>
    <t>Ang Lee</t>
  </si>
  <si>
    <t>Eric Bana, Jennifer Connoly, Nick Nolte</t>
  </si>
  <si>
    <t>Il corpo</t>
  </si>
  <si>
    <t>Vincenzo Alfieri</t>
  </si>
  <si>
    <t>Claudia Gerini, Daniela Glasgow, Giuseppe Battiston, Andrea Sartoretti, Anna Terio, Amanda Campana</t>
  </si>
  <si>
    <t>Tarsem Singh</t>
  </si>
  <si>
    <t>Catinca Untaru, Lee Pace, Justine Waddell</t>
  </si>
  <si>
    <t>Doug Liman</t>
  </si>
  <si>
    <t>Matt Damon, Franka Potente, Julia Stiles</t>
  </si>
  <si>
    <t>Men in Black</t>
  </si>
  <si>
    <t>Barry Sonnenfeld</t>
  </si>
  <si>
    <t>Tommy Lee Jones, Will Smith, Linda Fiorentino</t>
  </si>
  <si>
    <t>Chloé Zhao</t>
  </si>
  <si>
    <t>Frances McDormand, David Strathairn, Linda May, Swankie</t>
  </si>
  <si>
    <t>Damien Chazelle</t>
  </si>
  <si>
    <t>Miles Teller, J.K. Simmons, Melissa Benoist, Tyler Kimball, Austin Stowell, Paul Reiser, Kofi Siriboe</t>
  </si>
  <si>
    <t>Talladega Nights: The Ballad of Ricky Bobby</t>
  </si>
  <si>
    <t>Adam McKay</t>
  </si>
  <si>
    <t>Will Ferrell, Sacha Baron Cohen, Gary Cole, Michael Clarke Duncan, Leslie Bibb, John C. Reilly, Amy Adams</t>
  </si>
  <si>
    <t>Paul Greengrass</t>
  </si>
  <si>
    <t>Matt Damon, Franka Potente, Brian Cox, Julia Stiles</t>
  </si>
  <si>
    <t>Twinless</t>
  </si>
  <si>
    <t>James Sweeney</t>
  </si>
  <si>
    <t>Dylan O'Brien, Lauren Graham, Arkira Chantaratananond, Kody Harvard, François Arnaud, Tasha Smith</t>
  </si>
  <si>
    <t>James Marsh</t>
  </si>
  <si>
    <t>Eddie Redmayne, Felicity Jones, Charlie Cox, Harry Lloyd, Enzo Cilenti, David Thewlis, Emily Watson</t>
  </si>
  <si>
    <t>Christophe Barratier</t>
  </si>
  <si>
    <t>Gerard Jugnot, Francois Berleand, Maxence Perrin</t>
  </si>
  <si>
    <t>Pee chai dai ka / A Useful Ghost</t>
  </si>
  <si>
    <t>Ratchapoom Boonbunchachoke</t>
  </si>
  <si>
    <t>Davika Horne, Apasiri Nitibhon, Wanlop Rungkamjad, Wachara Kanha</t>
  </si>
  <si>
    <t>Andrew Niccol</t>
  </si>
  <si>
    <t>Justin Timberlake, Amanda Seyfried, Cillian Murphy, Shyloh Oostwald, Johnny Galecki, Olivia Wilde</t>
  </si>
  <si>
    <t>Harold Remis</t>
  </si>
  <si>
    <t>Bill Murray, Andie McDowell, Chris Elliott, Stephen Tobolovsky</t>
  </si>
  <si>
    <t>Anthony Schatteman</t>
  </si>
  <si>
    <t>Geert Van Rampelberg, Emilie Deroo, Dirk van Dijck, Lou Goossens, Marius De Saeger, Wim Opbrouck</t>
  </si>
  <si>
    <t>Koya Kamura</t>
  </si>
  <si>
    <t>Roschdy Zem, Kyung Soon Jung, Mi-hyeon Park, Tae-ho Ryu, Bella Kim, Gong Do-yu</t>
  </si>
  <si>
    <t>Il mio posto è qui / My Place Is Here</t>
  </si>
  <si>
    <t>Cristiano Bortone, Daniela Porto</t>
  </si>
  <si>
    <t>Ludovica Martino, Marco Leonardi, Francesco Biscione, Biancamaria D'Amato, Anna Maria De Luca, Giorgia Arena</t>
  </si>
  <si>
    <t>Jia ting jian shi / Brief History of a Family</t>
  </si>
  <si>
    <t>Jianjie Lin</t>
  </si>
  <si>
    <t>Muran Lin, Feng Zu, Ke-Yu Guo, Xilun Sun</t>
  </si>
  <si>
    <t>HLM Pussy</t>
  </si>
  <si>
    <t>Nora el Hourch</t>
  </si>
  <si>
    <t>Léah Aubert, Médina Diarra, Bérénice Bejo, Mounir Margoum, Steve Achiepo, Eric de Montalier, Ilies Kadri</t>
  </si>
  <si>
    <t>Gardutė / Tasty</t>
  </si>
  <si>
    <t>Egle Vertelyte</t>
  </si>
  <si>
    <t>Vytautas Rumsas, Natalija Janichkina, Liubomiras Lauciavicius, Darius Gumauskas, Aiste Gramantaite, Leonardas Pobedonoscevas</t>
  </si>
  <si>
    <t>Jason Reitman</t>
  </si>
  <si>
    <t>Ellen Page, Michael Cera, Jennifer Garner, Jason Bateman, Allison Janney, J.K. Simmons</t>
  </si>
  <si>
    <t>Hamlet: Ian McKellen</t>
  </si>
  <si>
    <t>Sean Mathias</t>
  </si>
  <si>
    <t>Ben Allen, Francesca Annis, Ian McKellen, Jenny Seagrove, Jonathan Hyde, Frances Barber</t>
  </si>
  <si>
    <t>Pietro Marcello</t>
  </si>
  <si>
    <t>Valeria Bruni Tedeschi, Noémie Lvovsky, Noémie Merlant, Federico Pacifici, Vincenzo Nemolato, Marcello Mazzarella, Fanni Wrochna</t>
  </si>
  <si>
    <t>Alejandro González Inárritu</t>
  </si>
  <si>
    <t>Leonardo DiCaprio, Tom Hardy, Domhnall Gleeson, Will Poulter, Paul Anderson, Lukas Haas, Brendan Fletcher</t>
  </si>
  <si>
    <t>Poison</t>
  </si>
  <si>
    <t>Désirée Nosbusch</t>
  </si>
  <si>
    <t>Tim Roth, Trine Dyrholm</t>
  </si>
  <si>
    <t>Claude Berri</t>
  </si>
  <si>
    <t>Audrey Tautou, Guillaume Canet, Laurent Stocker, Francoise Bertin, Alain Sachs, Firmine Richard</t>
  </si>
  <si>
    <t>Big Nothing</t>
  </si>
  <si>
    <t>Jean-Baptiste Andrea</t>
  </si>
  <si>
    <t>David Schwimmer, Simon Pegg, Alice Eve, Mimi Rogers, Natascha McElhone</t>
  </si>
  <si>
    <t>Peter Weir</t>
  </si>
  <si>
    <t>Russell Crowe, Paul Bettany, Richard Stroh</t>
  </si>
  <si>
    <t>Steve Box, Nick Parker</t>
  </si>
  <si>
    <t>voci: Peter Sallis, Ralph Fiennes, Helena Bonham Carter</t>
  </si>
  <si>
    <t>L'inconnu de la Grande Arche</t>
  </si>
  <si>
    <t>Stéphane Demoustier</t>
  </si>
  <si>
    <t>Claes Bang, Sidse Babett Knudsen, Xavier Dolan, Swann Arlaud, Michel Fau, Micha Lescot</t>
  </si>
  <si>
    <t>After Party</t>
  </si>
  <si>
    <t>Vojtech Strakaty</t>
  </si>
  <si>
    <t>Eliska Hanusová, Jitka Schneiderová, Jan Zadrazil, Monika Zoubkov, Ondrej VolejnÃ­k, Daniel Kadlec</t>
  </si>
  <si>
    <t>City of Lies</t>
  </si>
  <si>
    <t>Brad Furman</t>
  </si>
  <si>
    <t>Johnny Depp, Forest Whitaker, Toby Huss, Dayton Callie, Neil Brown Jr., Michael Paré</t>
  </si>
  <si>
    <t>Nobody</t>
  </si>
  <si>
    <t>Ilya Naishuller</t>
  </si>
  <si>
    <t>Bob Odenkirk, Connie Nielsen, Christopher Lloyd, RZA, Michael Ironside, Colin Salmon</t>
  </si>
  <si>
    <t>Enduring Love</t>
  </si>
  <si>
    <t>Roger Michell</t>
  </si>
  <si>
    <t>Daniel Craig, Samantha Morton, Bill Nighy, Ben Whishaw, Helen McCrory, Rhys Ifans</t>
  </si>
  <si>
    <t>Lock, Stock and Two Smoking Barrels</t>
  </si>
  <si>
    <t>Guy Ritchie</t>
  </si>
  <si>
    <t>Nick Mason, Jason Fleming, Sting, Jason Statham, Vinnie Jones</t>
  </si>
  <si>
    <t>Craii de Curtea Veche</t>
  </si>
  <si>
    <t>Mircea Veroiu</t>
  </si>
  <si>
    <t>Mircea Albulescu, Ovidiu Iuliu Moldovan</t>
  </si>
  <si>
    <t>Ion, blestemul pământului / Ion, blestemul iubirii</t>
  </si>
  <si>
    <t>Mircea Mureşan</t>
  </si>
  <si>
    <t>Şerban Ionescu, Ioana Crăciunescu, Octavian Cotescu, Valentin Teodosiu, Leopoldina Bălănuță, Ion Besoiu, Tamara Buciuceanu, Costel Constantin</t>
  </si>
  <si>
    <t>Radu Botar, Ioan Andrei Ionescu, Richard Bovnoczki, Radu Bânzaru, Maria Ploae, Cristian Iacob, Mircea Andreescu, Ovidiu Crișan, Remus Mărgineanu, Bogdan Nechifor, Csaba Ciugulitu</t>
  </si>
  <si>
    <t>Fals tratat de mântuire a sufletului</t>
  </si>
  <si>
    <t>Ioan Andrei Ionescu, Bogdan Nechifor, Remus Mărginean, Maria Ploae, Valentin Uritescu, Cornelia Bloos, Alexandru Georgescu, Mioara Ifrim</t>
  </si>
  <si>
    <t>Duminica în familie</t>
  </si>
  <si>
    <t>Francisc Munteanu</t>
  </si>
  <si>
    <t>Zephi Alsec, Patricia Grigoriu, Gina Patrichi</t>
  </si>
  <si>
    <t>Anamaria Marinca, Vlad Ivanov, Laura Vasiliu, Alexandru Potoceanu, Luminiţa Gheorghiu</t>
  </si>
  <si>
    <t>Zack Snyder</t>
  </si>
  <si>
    <t>Sarah Polley, Ving Rhames, Jake Weber</t>
  </si>
  <si>
    <t>The Bounty</t>
  </si>
  <si>
    <t>Roger Donaldson</t>
  </si>
  <si>
    <t>Mel Gibson, Anthony Hopkins, Laurence Olivier, Liam Neeson, Daniel Day-Lewis</t>
  </si>
  <si>
    <t>Il buono, il brutto, il cattivo / The Good, the Bad and the Ugly</t>
  </si>
  <si>
    <t>Sergio Leone</t>
  </si>
  <si>
    <t>Clint Eastwood, Eli Wallace, Lee van Cleef</t>
  </si>
  <si>
    <t>Night Shyamalan</t>
  </si>
  <si>
    <t>Bruce Willis, Samuel L. Jackson, Robin Wright</t>
  </si>
  <si>
    <t>Luc Besson</t>
  </si>
  <si>
    <t>Bruce Willis, Gary Oldman, Milla Jovovich</t>
  </si>
  <si>
    <t>Crocodile Dundee</t>
  </si>
  <si>
    <t>Peter Faiman</t>
  </si>
  <si>
    <t>Paul Hogan, Linda Kozlowski</t>
  </si>
  <si>
    <t>Terminator</t>
  </si>
  <si>
    <t>James Cameron</t>
  </si>
  <si>
    <t>Arnold Schwarzenegger, Linda Hamilton, Michael Biehn</t>
  </si>
  <si>
    <t>White Fang</t>
  </si>
  <si>
    <t>Randal Kleiser</t>
  </si>
  <si>
    <t>Klaus Maria Brandauer, Ethan Hawke</t>
  </si>
  <si>
    <t>Management</t>
  </si>
  <si>
    <t>Stephen Belber</t>
  </si>
  <si>
    <t>Jennifer Aniston, Steve Zahn, Margo Martindale, Fred Ward, James Hiroyuki Liao, Woody Harrelson</t>
  </si>
  <si>
    <t>Emile Ardolino</t>
  </si>
  <si>
    <t>Patrick Swayze, Jennifer Grey, Wayne Knight, Heather Lea Gerdes, Jerry Orbach, Karen Getz</t>
  </si>
  <si>
    <t>Oliver Hirschbiegel</t>
  </si>
  <si>
    <t>Bruno Ganz, Alexandra Maria Lara, Corinna Harfouch, Ulrich Matthes, Juliane Köhler, Heino Ferch, Christian Berkel, Alexander Held, Matthias Habich, Thomas Kretschmann</t>
  </si>
  <si>
    <t>Tang shan da xiong / The Big Boss</t>
  </si>
  <si>
    <t>Wei Lo</t>
  </si>
  <si>
    <t>Bruce Lee, Ching-Ying Lam, James Tien, Lung Chan, Nora Miao, Stephen Chang</t>
  </si>
  <si>
    <t>Ridley Scott</t>
  </si>
  <si>
    <t>Sigourney Weaver, Tom Skerritt, John Hurt</t>
  </si>
  <si>
    <t>Neverending Story</t>
  </si>
  <si>
    <t>Wolfgang Petersen</t>
  </si>
  <si>
    <t>Barret Oliver, Gerald McRaney, Drum Garrett</t>
  </si>
  <si>
    <t>Spider-Man</t>
  </si>
  <si>
    <t>Sam Raimi</t>
  </si>
  <si>
    <t>Tobey Maguire, Kirsten Dunst, Willem Dafoe, James Franco</t>
  </si>
  <si>
    <t>Naked Gun</t>
  </si>
  <si>
    <t>David Zucker</t>
  </si>
  <si>
    <t>Leslie Nielsen, Priscilla Presley, Ricardo Montalban, George Kennedy, O.J. Simpson</t>
  </si>
  <si>
    <t>Tobey Maguire, Kristen Dunst, Alfred Molina</t>
  </si>
  <si>
    <t>A Bronx Tale</t>
  </si>
  <si>
    <t>Robert de Niro</t>
  </si>
  <si>
    <t>Robert de Niro, Chazz Palminteri, Francis Capra</t>
  </si>
  <si>
    <t>Joseph Ruben</t>
  </si>
  <si>
    <t>Julianne Moore, Christopher Kovaleski, Anthony Edwards</t>
  </si>
  <si>
    <t>A Hologram for the King</t>
  </si>
  <si>
    <t>Tom Tykwer</t>
  </si>
  <si>
    <t>Tom Hanks, Ben Whishaw, Tom Skerritt, Sarita Choudhury, Sidse Babett Knudsen, Dhaffer L'Abidine, Tracey Fairaway</t>
  </si>
  <si>
    <t>Stillwater</t>
  </si>
  <si>
    <t>Tom McCarthy</t>
  </si>
  <si>
    <t>Matt Damon, Abigail Breslin, Moussa Maaskri, Robert Peters, Camille Cottin, Olivier Cruveiller</t>
  </si>
  <si>
    <t>Wes Ball</t>
  </si>
  <si>
    <t>Dylan O'Brien, Will Poulter, Thomas Brodie-Sangster, Kaya Scodelario, Patricia Clarkson, Jacob Latimore, Aml Ameen, Ki Hong Lee, Blake Cooper</t>
  </si>
  <si>
    <t>Furiosa: A Mad Max Saga</t>
  </si>
  <si>
    <t>George Miller</t>
  </si>
  <si>
    <t>Anya Taylor-Joy, Chris Hemsworth, Tom Burke, Alyla Browne</t>
  </si>
  <si>
    <t>The Leisure Seeker</t>
  </si>
  <si>
    <t>Paolo Virzì</t>
  </si>
  <si>
    <t>Helen Mirren, Donald Sutherland, Christian McKay</t>
  </si>
  <si>
    <t>The Little Things</t>
  </si>
  <si>
    <t>John Lee Hancock</t>
  </si>
  <si>
    <t>Denzel Washington, Jared Leto, Rami Malek, Sofia Vassilieva, Jason James Richter, Glenn Morshower</t>
  </si>
  <si>
    <t>Rob Marshall</t>
  </si>
  <si>
    <t>Suzuka Ohgo, Togo Igawa, Mako, Samantha Futerman</t>
  </si>
  <si>
    <t>Peter Jackson</t>
  </si>
  <si>
    <t>Martin Freeman, Ian McKellen, Richard Armitage, Andy Serkis, Hugo Weaving, Elijah Wood, Cate Blanchett</t>
  </si>
  <si>
    <t>Those Who Wish Me Dead</t>
  </si>
  <si>
    <t>Taylor Sheridan</t>
  </si>
  <si>
    <t>Angelina Jolie, Nicholas Hoult, Jon Bernthal, Tyler Perry, Aidan Gillen, Lora Martinez-Cunningham</t>
  </si>
  <si>
    <t>Masquerade</t>
  </si>
  <si>
    <t>Nicolas Bedos</t>
  </si>
  <si>
    <t>Pierre Niney, Isabelle Adjani, François Cluzet, Marine Vacth, Emmanuelle Devos, Laura Morante, Charles Berling</t>
  </si>
  <si>
    <t>Jonathan Mostow</t>
  </si>
  <si>
    <t>Matthew McConaughey, Bill Paxton, Hervey Keitel</t>
  </si>
  <si>
    <t>Ron Howard</t>
  </si>
  <si>
    <t>Frank Langella, Michael Sheen, Sam Rockwell, Kevin Bacon, Matthew Macfadyen, Oliver Platt, Rebecca Hall</t>
  </si>
  <si>
    <t>Roofman</t>
  </si>
  <si>
    <t>Derek Cianfrance</t>
  </si>
  <si>
    <t>Channing Tatum, Kirsten Dunst, Juno Temple, Ben Mendelsohn, Peter Dinklage, Melonie Diaz</t>
  </si>
  <si>
    <t>DJ Ahmet</t>
  </si>
  <si>
    <t>Georgi M. Unkovski</t>
  </si>
  <si>
    <t>Arif Jakup, Agush Agushev, Aksel Mehmet, Adem Karaga, Bereda Reshit, Branko Beninov</t>
  </si>
  <si>
    <t>Peter Lord, Jeff Newitt</t>
  </si>
  <si>
    <t>voci: Jeremy Piven, Salma Hayek, David Tennant, Brian Blessed, Lenny Henry, Brendan Gleeson, Hugh Grant</t>
  </si>
  <si>
    <t>Mielensäpahoittajan rakkaustarina / Long Good Thursday</t>
  </si>
  <si>
    <t>Mika Kaurismäki</t>
  </si>
  <si>
    <t>Heikki Kinnunen, Jaana Saarinen, Iikka Forss, Ville Tiihonen</t>
  </si>
  <si>
    <t>Jimmy Hayward, Steve Martino</t>
  </si>
  <si>
    <t>voci: Jim Carrey, Steve Carell, Carol Burnett, Will Arnett, Seth Rogen</t>
  </si>
  <si>
    <t>The Bride!</t>
  </si>
  <si>
    <t>Maggie Gyllenhaal</t>
  </si>
  <si>
    <t>Jake Gyllenhaal, Christian Bale, Jessie Buckley, Penélope Cruz, Annette Bening, Julianne Hough</t>
  </si>
  <si>
    <t>Alien: Romulus</t>
  </si>
  <si>
    <t>Fede Alvarez</t>
  </si>
  <si>
    <t>Cailee Spaeny, David Jonsson, Archie Renaux, Isabela Merced, Spike Fearn, Aileen Wu</t>
  </si>
  <si>
    <t>Julie Taymor</t>
  </si>
  <si>
    <t>Evan Rachel Wood, Jim Sturgess, Joe Anderson, Dana Fuchs, Martin Luther</t>
  </si>
  <si>
    <t>Igrisca ne damo! / Block 5</t>
  </si>
  <si>
    <t>Klemen Dvornik</t>
  </si>
  <si>
    <t>Nina Ivanisin, Ivana Roscic, Enis Beslagic, Marko Mandic, Tihomir Stanic, Sasa Pavcek</t>
  </si>
  <si>
    <t>Peyton Reed</t>
  </si>
  <si>
    <t>Renée Zellweger, Ewan McGregor</t>
  </si>
  <si>
    <t>James Mangold</t>
  </si>
  <si>
    <t>Timothée Chalamet, Elle Fanning, Boyd Holbrook, Edward Norton, Monica Barbaro, Dan Fogler, Norbert Leo Butz, Eriko Hatsune, Big Bill Morganfield, Will Harrison, Scoot McNairy</t>
  </si>
  <si>
    <t>Caught Stealing</t>
  </si>
  <si>
    <t>Darren Aronofsky</t>
  </si>
  <si>
    <t>Austin Butler, Vincent D'Onofrio, Zoë Kravitz, Liev Schreiber, Griffin Dunne, Regina King</t>
  </si>
  <si>
    <t>Bullet Train</t>
  </si>
  <si>
    <t>David Leitch</t>
  </si>
  <si>
    <t>Brad Pitt, Joey King, Zazie Beetz, Aaron Taylor-Johnson, Sandra Bullock, Logan Lerman</t>
  </si>
  <si>
    <t>Kung Fu Panda 4</t>
  </si>
  <si>
    <t>Mike Mitchell, Stephanie Stine</t>
  </si>
  <si>
    <t>voci: Jack Black, Jackie Chan, Dustin Hoffman, Bryan Cranston, Awkwafina, Viola Davis</t>
  </si>
  <si>
    <t>Coralie Fargeat</t>
  </si>
  <si>
    <t>Demi Moore, Margaret Qualley, Dennis Quaid, Nathan Rippy, Tom Morton, Michael Corbett, Gore Abrams, Robin Greer, Hugo Diego Garcia, Phillip Schurer, Joseph Balderrama</t>
  </si>
  <si>
    <t>This Is The End</t>
  </si>
  <si>
    <t>Seth Rogen, Evan Goldberg</t>
  </si>
  <si>
    <t>Emma Watson, James Franco, Paul Rudd, Seth Rogen, Jonah Hill, Jason Segel, Michael Cera</t>
  </si>
  <si>
    <t>Fantastic Mr. Fox</t>
  </si>
  <si>
    <t>Wes Anderson</t>
  </si>
  <si>
    <t>voci: Meryl Streep, George Clooney, Jason Schwartzman, Bill Murray, Wallace Wolodarsky, Michael Gambon, Willem Dafoe</t>
  </si>
  <si>
    <t>Spider-Man: Across the Spider-Verse</t>
  </si>
  <si>
    <t>Joaquim Dos Santos, Justin K. Thompson, Kemp Powers</t>
  </si>
  <si>
    <t>voci: Jake Johnson, Shameik Moore, Hailee Steinfeld, Issa Rae, Oscar Isaac, Jason Schwartzman</t>
  </si>
  <si>
    <t>Ewan McGregor, Albert Finney, Billy Crudup, Jessica Lange, Helena Bonham Carter, Alison Lohman</t>
  </si>
  <si>
    <t>Kung Fu Panda: Secrets of the Masters</t>
  </si>
  <si>
    <t>Tony Leondis</t>
  </si>
  <si>
    <t>voci: Angelina Jolie, Dustin Hoffman, Jack Black, Seth Rogen, Dennis Haysbert, Randall Duk Kim</t>
  </si>
  <si>
    <t>Bryan Singer</t>
  </si>
  <si>
    <t>Rami Malek, Lucy Boynton, Tom Hollander, Gwilym Lee, Mike Myers, Joseph Mazzello, Ben Hardy</t>
  </si>
  <si>
    <t>Gareth Edwards</t>
  </si>
  <si>
    <t>John David Washington, Gemma Chan, Ken Watanabe, Sturgill Simpson, Allison Janney, Madeleine Yuna Voyles</t>
  </si>
  <si>
    <t>Another Simple Favor</t>
  </si>
  <si>
    <t>Paul Feig</t>
  </si>
  <si>
    <t>Blake Lively, Anna Kendrick, Allison Janney, Elizabeth Perkins, Henry Golding, Elena Sofia Ricci</t>
  </si>
  <si>
    <t>Paddington in Peru</t>
  </si>
  <si>
    <t>Dougal Wilson</t>
  </si>
  <si>
    <t>voci: Olivia Colman, Emily Mortimer, Antonio Banderas, Imelda Staunton, Ben Whishaw, Hugh Grant</t>
  </si>
  <si>
    <t>Avenue of the Giants</t>
  </si>
  <si>
    <t>Finn Taylor</t>
  </si>
  <si>
    <t>Stephen Lang, Elsie Fisher, Leah Pipes, Robin Weigert, Stella Stocker, Ursula Parker</t>
  </si>
  <si>
    <t>Materialists</t>
  </si>
  <si>
    <t>Celine Song</t>
  </si>
  <si>
    <t>Pedro Pascal, Chris Evans, Dakota Johnson, Zoë Winters, Marin Ireland, Louisa Jacobson, Eddie Cahill, Halley Feiffer</t>
  </si>
  <si>
    <t>Andrea Arnold</t>
  </si>
  <si>
    <t>James Howson, Kaya Scodelario, Solomon Glave, Paul Hilton, Shannon Beer</t>
  </si>
  <si>
    <t>Blue Moon</t>
  </si>
  <si>
    <t>Richard Linklater</t>
  </si>
  <si>
    <t>Ethan Hawke, Margaret Qualley, Bobby Cannavale, Andrew Scott, Jonah Lees, Simon Delaney, Cillian Sullivan, Patrick Kennedy, John Doran, Anne Brogan, David Rawle</t>
  </si>
  <si>
    <t>Focus</t>
  </si>
  <si>
    <t>John Requa, Glenn Ficarra</t>
  </si>
  <si>
    <t>Will Smith, Margot Robbie, Rodrigo Santoro, Gerald McRaney, BD Wong, Stephanie Honore, Robert Taylor</t>
  </si>
  <si>
    <t>Denzel Washington, Christopher Walken, Mickey Rourke</t>
  </si>
  <si>
    <t>Nope</t>
  </si>
  <si>
    <t>Jordan Peele</t>
  </si>
  <si>
    <t>Keke Palmer, Barbie Ferreira, Daniel Kaluuya, Michael Wincott, Steven Yeun, Keith David</t>
  </si>
  <si>
    <t>Ford v Ferrari / The Grand Challenge: Le Mans '66</t>
  </si>
  <si>
    <t>Christian Bale, Matt Damon, Josh Lucas, Jon Bernthal, Remo Girone, Ian Harding</t>
  </si>
  <si>
    <t>Gia Coppola</t>
  </si>
  <si>
    <t>Pamela Anderson, Jamie Lee Curtis, Billie Lourd, Dave Bautista, Brenda Song, Kiernan Shipka</t>
  </si>
  <si>
    <t>Elijah Wood, Ian McKellan, Liv Tyler</t>
  </si>
  <si>
    <t>Luca Guadagnino</t>
  </si>
  <si>
    <t>Zendaya, Josh O'Connor, Mike Faist, Jake Jensen</t>
  </si>
  <si>
    <t>Alejandro González Iñárritu</t>
  </si>
  <si>
    <t>Michael Keaton, Zach Galifianakis, Edward Norton, Andrea Riseborough, Emma Stone, Naomi Watts</t>
  </si>
  <si>
    <t>Infinitely Polar Bear</t>
  </si>
  <si>
    <t>Maya Forbes</t>
  </si>
  <si>
    <t>Zoe Saldana, Mark Ruffalo, Keir Dullea, Wallace Wolodarsky, Ashley Aufderheide, Mary O'Rourke, Georgia Lyman</t>
  </si>
  <si>
    <t>Superman</t>
  </si>
  <si>
    <t>James Gunn</t>
  </si>
  <si>
    <t>David Corenswet, Rachel Brosnahan, Nicholas Hoult, Edi Gathegi, Anthony Carrigan, Nathan Fillion, Isabela Merced</t>
  </si>
  <si>
    <t>First Man</t>
  </si>
  <si>
    <t>Ryan Gosling, Claire Foy, Pablo Schreiber, Kyle Chandler, Ciarán Hinds, Jon Bernthal</t>
  </si>
  <si>
    <t>The Outrun</t>
  </si>
  <si>
    <t>Nora Fingscheidt</t>
  </si>
  <si>
    <t>Saoirse Ronan, Saskia Reeves, Stephen Dillane, Lauren Lyle, Paapa Essiedu, Nabil Elouahabi</t>
  </si>
  <si>
    <t>Helina Reijn</t>
  </si>
  <si>
    <t>Nicole Kidman, Harris Dickinson, Antonio Banderas</t>
  </si>
  <si>
    <t>Orlando Bloom, Liam Neeson, Jeremy Irons</t>
  </si>
  <si>
    <t>Stone</t>
  </si>
  <si>
    <t>John Curran</t>
  </si>
  <si>
    <t xml:space="preserve">Robert de Niro, Edward Norton, Milla Jovovich, Frances Conroy </t>
  </si>
  <si>
    <t>Resurrecting the Champ</t>
  </si>
  <si>
    <t>Rod Lurie</t>
  </si>
  <si>
    <t>Samuel L. Jackson, Josh Hartnett, Rachel Nichols, Teri Hatcher, Kathryn Morris, Alan Alda</t>
  </si>
  <si>
    <t>Un comisar acuză</t>
  </si>
  <si>
    <t>Sergiu Nicolaescu</t>
  </si>
  <si>
    <t>Ion Besoiu, Sergiu Nicolaescu, Ştefan Mihăilescu-Brăila, Marin Moraru, Gheorghe Dinică</t>
  </si>
  <si>
    <t>Săptămîna nebunilor</t>
  </si>
  <si>
    <t>Marga Barbu, Toma Caragiu, George Constantin, Ernest Maftei</t>
  </si>
  <si>
    <t>Ilarion Ciobanu, Mircea Diaconu, Ovidiu Iuliu Moldovan</t>
  </si>
  <si>
    <t>Joe Roth</t>
  </si>
  <si>
    <t>Catherine Zeta-Jones, Billy Crystal, Julia Roberts, John Cusack</t>
  </si>
  <si>
    <t>Jumanji</t>
  </si>
  <si>
    <t>Joe Johnson</t>
  </si>
  <si>
    <t>Robin Williams, Kirsten Dunst</t>
  </si>
  <si>
    <t>Cătălin Saizescu</t>
  </si>
  <si>
    <t>Vlad Logigan, Georgiana Saizescu, Serghei Niculescu-Mizil, Nicodim Ungureanu, Silviu Mircescu, Ștefan Lupu, Gloria Găitan, George Ivașcu, Magda Catone, Mircea Drîmbăreanu, Darius Crețan NOSFE, Florin Piersic Jr., Valentin Teodosiu</t>
  </si>
  <si>
    <t>Steven Spielberg</t>
  </si>
  <si>
    <t>Jeff Goldblum, Laura Dern, Sam Neill, Richard Attenborough, Ariana Richards</t>
  </si>
  <si>
    <t>The Secret Life of Pets</t>
  </si>
  <si>
    <t>Yarrow Cheney, Chris Renaud</t>
  </si>
  <si>
    <t>voci: Louis C.K., Eric Stonestreet, Kevin Hart, Ellie Kemper, Lake Bell, Albert Brooks, Bobby Moynihan</t>
  </si>
  <si>
    <t>Erin Brockovich</t>
  </si>
  <si>
    <t>Steven Soderbergh</t>
  </si>
  <si>
    <t>Julia Roberts, Albert Finney, Aaron Eckhart</t>
  </si>
  <si>
    <t>Machete</t>
  </si>
  <si>
    <t>Robert Rodriguez, Ethan Maniquis</t>
  </si>
  <si>
    <t>Danny Trejo, Robert De Niro, Jessica Alba, Steven Seagal, Michelle Rodriguez, Jeff Fahey, Cheech Marin, Don Johnson, Shea Whigham, Lindsay Lohan</t>
  </si>
  <si>
    <t>Michael Apted</t>
  </si>
  <si>
    <t>Jennifer Lopez, Bill Campbell, Juliette Lewis</t>
  </si>
  <si>
    <t>First Knight</t>
  </si>
  <si>
    <t>Jerry Zucker</t>
  </si>
  <si>
    <t>Sean Connery, Richard Gere, Julia Ormond</t>
  </si>
  <si>
    <t>Bumblebee</t>
  </si>
  <si>
    <t>Travis Knight</t>
  </si>
  <si>
    <t>Hailee Steinfeld, John Cena, Angela Bassett, Justin Theroux, Peter Cullen, Pamela Adlon</t>
  </si>
  <si>
    <t>Joe Johnston</t>
  </si>
  <si>
    <t>Viggo Mortensen, Omar Sharif, Zhuleikha Robinson</t>
  </si>
  <si>
    <t>Midnight's Children</t>
  </si>
  <si>
    <t>Deepa Mehta</t>
  </si>
  <si>
    <t>Rajat Kapoor, Vansh Bhardwaj, Anupam Kher, Neha Mahajan, Dhritiman Chatterjee</t>
  </si>
  <si>
    <t>Sissi</t>
  </si>
  <si>
    <t>Ernst Marischka</t>
  </si>
  <si>
    <t>Romy Schneider, Karlheinz Böhm, Magda Schneider, Gustav Knuth, Josef Meinrad, Vilma Degischer</t>
  </si>
  <si>
    <t>Masca de argint</t>
  </si>
  <si>
    <t>Gheorghe Vitanidis</t>
  </si>
  <si>
    <t>Coca Andronescu, Marga Barbu, Ion Besoiu, Ovidiu Iuliu Moldovan, Marin Moraru, George Motoi, Florin Piersic</t>
  </si>
  <si>
    <t>Mickey Rourke, Marisa Tomei, Evan Rachel Wood, Mark Margolis, Todd Barry, Wass Stevens</t>
  </si>
  <si>
    <t>The Fighter</t>
  </si>
  <si>
    <t>David O. Russell</t>
  </si>
  <si>
    <t xml:space="preserve">Mark Wahlberg, Christian Bale, Amy Adams </t>
  </si>
  <si>
    <t>Girl with a Pearl Earring</t>
  </si>
  <si>
    <t>Peter Webber</t>
  </si>
  <si>
    <t>Colin Firth, Scarlett Johansson, Tom Wilkinson</t>
  </si>
  <si>
    <t>Arrival</t>
  </si>
  <si>
    <t>Denis Villeneuve</t>
  </si>
  <si>
    <t>Amy Adams, Jeremy Renner, Forest Whitaker, Michael Stuhlbarg, Mark O'Brien, Tzi Ma, Nathaly Thibault</t>
  </si>
  <si>
    <t>A Beautiful Day in the Neighborhood</t>
  </si>
  <si>
    <t>Marielle Heller</t>
  </si>
  <si>
    <t>Tom Hanks, Chris Cooper, Christine Lahti, Matthew Rhys, Tammy Blanchard, Enrico Colantoni</t>
  </si>
  <si>
    <t>Maid in Manhattan</t>
  </si>
  <si>
    <t>Wayne Wang</t>
  </si>
  <si>
    <t>Jennifer Lopez, Ralph Fiennes, Tyler Posey</t>
  </si>
  <si>
    <t>Sofia Coppola</t>
  </si>
  <si>
    <t>Kirsten Dunst, Marianne Faithfull, Steve Coogan, Clara Braiman, Melodie Berenfeld</t>
  </si>
  <si>
    <t>Passengers</t>
  </si>
  <si>
    <t>Morten Tyldum</t>
  </si>
  <si>
    <t>Jennifer Lawrence, Chris Pratt, Michael Sheen, Laurence Fishburne, Aurora Perrineau, Kimberly Battista</t>
  </si>
  <si>
    <t>Steven Antin</t>
  </si>
  <si>
    <t>Cher, Christina Aguilera, Kristen Bell, Cam Gigandet, Alan Cumming</t>
  </si>
  <si>
    <t>American Pie</t>
  </si>
  <si>
    <t>Paul Weitz</t>
  </si>
  <si>
    <t>Jason Biggs, Chris Klein, Shannon Elizabeth</t>
  </si>
  <si>
    <t>A League of Their Own</t>
  </si>
  <si>
    <t>Penny Marshall</t>
  </si>
  <si>
    <t>Geena Davis, Tom Hanks, Madonna</t>
  </si>
  <si>
    <t>Robert Altman</t>
  </si>
  <si>
    <t>Meryl Streep, Lily Tomlin, Garrison Keillor, Kevin Kline, Woody Harrelson, John C. Reilly, Virginia Madsen. Tommy Lee Jones, Lindsay Lohan</t>
  </si>
  <si>
    <t>Greg Mottola</t>
  </si>
  <si>
    <t>Simon Pegg, Nick Frost, Seth Rogen (voce), Kristen Wiig, Sigourney Weaver, Jason Bateman, Jane Lynch, Bill Hader</t>
  </si>
  <si>
    <t>Philomena</t>
  </si>
  <si>
    <t>Stephen Frears</t>
  </si>
  <si>
    <t>Judi Dench, Steve Coogan, Charlie Murphy, Simone Lahbib, Charles Edwards, Sophie Kennedy Clark, Michelle Fairley</t>
  </si>
  <si>
    <t>Danny Boyle</t>
  </si>
  <si>
    <t>Dev Patel, Anil Kapoor, Saurabh Shukla, Rajendranath Zutshi, Jeneva Talwar, Freida Pinto, Irrfan Khan</t>
  </si>
  <si>
    <t>Shaun of the Dead</t>
  </si>
  <si>
    <t>Edgar Wright</t>
  </si>
  <si>
    <t>Simon Pegg, Nick Frost, Bill Nighy, Kate Ashfield</t>
  </si>
  <si>
    <t>Everything Is Illuminated</t>
  </si>
  <si>
    <t>Liev Schreiber</t>
  </si>
  <si>
    <t xml:space="preserve">Elijah Wood, Eurene Hutz, Jason Schwartzman </t>
  </si>
  <si>
    <t>The Mule</t>
  </si>
  <si>
    <t>Clint Eastwood</t>
  </si>
  <si>
    <t>Bradley Cooper, Clint Eastwood, Taissa Farmiga, Andy Garcia, Laurence Fishburne, Michael Peña</t>
  </si>
  <si>
    <t>Tin Cup</t>
  </si>
  <si>
    <t>Ron Shelton</t>
  </si>
  <si>
    <t>Kevin Costner, Rene Russo, Cheech Marin, Don Johnson</t>
  </si>
  <si>
    <t>Flipped</t>
  </si>
  <si>
    <t>Rob Reiner</t>
  </si>
  <si>
    <t>Madeline Carroll, Rebecca De Mornay, Callan McAuliffe, Anthony Edwards, John Mahoney, Penelope Ann Miller, Kevin Weisman</t>
  </si>
  <si>
    <t>Contact</t>
  </si>
  <si>
    <t>Robert Zemeckis</t>
  </si>
  <si>
    <t>Jodie Foster, Matthew McConaughey, James Woods, John Hurt, Tom Skerritt, William Fichtner</t>
  </si>
  <si>
    <t>Adam Shankman</t>
  </si>
  <si>
    <t>John Travolta, Michelle Pfeiffer, Christopher Walken, Amanda Bynes, James Marsden, Queen Latifah</t>
  </si>
  <si>
    <t>Jessie Nelson</t>
  </si>
  <si>
    <t>Sean Penn, Michelle Pfeiffer, Diane West</t>
  </si>
  <si>
    <t>Christopher Nolan</t>
  </si>
  <si>
    <t>Fionn Whitehead, Tom Glynn-Carney, Jack Lowden, Harry Styles, Aneurin Barnard, James D'Arcy, Barry Keoghan, Kenneth Branagh, Cillian Murphy, Mark Rylance, Tom Hardy, Bobby Lockwood</t>
  </si>
  <si>
    <t>Orson Welles</t>
  </si>
  <si>
    <t>Orson Welles, Joseph Cotton, Agnes Moorhead</t>
  </si>
  <si>
    <t>Boiler Room</t>
  </si>
  <si>
    <t>Ben Younger</t>
  </si>
  <si>
    <t>Giovanni Ribisi, Vin Diesel, Ben Affleck, Nia Long, Tom Everett Scott, Ron Rifkin, Nicky Katt</t>
  </si>
  <si>
    <t>The Disaster Artist</t>
  </si>
  <si>
    <t>James Franco</t>
  </si>
  <si>
    <t>Alison Brie, Zoey Deutch, Zac Efron, Christopher Mintz-Plasse, James Franco</t>
  </si>
  <si>
    <t>Fantastic Beasts: The Crimes of Grindelwald</t>
  </si>
  <si>
    <t>David Yates</t>
  </si>
  <si>
    <t>Eddie Redmayne, Johnny Depp, Katherine Waterston, Dan Fogler, Alison Sudol, Ezra Miller, Zoë Kravitz, Callum Turner, Claudia Kim, William Nadylam, Kevin Guthrie, Jude Law</t>
  </si>
  <si>
    <t>Jean Reno, Michel Muller, Ryoko Hirosue</t>
  </si>
  <si>
    <t>Hanno Hofer, Răzvan Mărculescu, Constantin Popescu, Ioana Uricaru</t>
  </si>
  <si>
    <t>Alexandru Potocean, Teo Corban, Emanuel Pîrvu, Călin Chirilă, Romeo Tudor, Avram Birău, Paul Dunca, Viorel Comănici, Ion Sapdaru, Virginia Mirea, Gabriel Spahiu</t>
  </si>
  <si>
    <t>Bogdan Dumitrache, Marian Râlea, Nataşa Raab, Alina Grigore</t>
  </si>
  <si>
    <t>Clara</t>
  </si>
  <si>
    <t>Akash Sherman</t>
  </si>
  <si>
    <t>Patrick J. Adams, Troian Bellisario, Will Bowes, Kristen Hager, R.H. Thomson, Jennifer Dale</t>
  </si>
  <si>
    <t>Horaţiu Mălăele</t>
  </si>
  <si>
    <t>Alex Potoceanu, Meda Victor, Tamara Buciuceanu Botez, Victor Rebengiuc, Luminiţa Gheorghiu, Mihai Constantin, Dan Condurache</t>
  </si>
  <si>
    <t>Alexandru Tatos</t>
  </si>
  <si>
    <t>Geo Barton, Ion Vâlcu, Emilia Dobrin-Besoiu, Mircea Diaconu, Constantin Drăgănescu, Dragoş Pâslaru, Ioana Manolescu, George Paul Avram, Luminiţa Gheorghiu</t>
  </si>
  <si>
    <t>Filip cel bun</t>
  </si>
  <si>
    <t>Dan Piţa</t>
  </si>
  <si>
    <t>Mircea Diaconu, Ileana Popovici, George Constantin</t>
  </si>
  <si>
    <t>Bogdan Mureșanu</t>
  </si>
  <si>
    <t>Adrian Văncică, Iulian Postelnicu, Emilia Dobrin, Mihai Călin, Nicoleta Hâncu, Andrei Miercure, Manuela Hărăbor, Ioana Flora, Ada Galeș, Victoria Răileanu, Elvira Deatcu, Marian Râlea, Vasile Muraru, Ion Sapdaru, Mircea Andreescu, Radu Gabriel, Vlad Ionuț Popescu, Theodor Șoptelea, Răzvan Vasilescu, Ioan Paraschiv, Doru Cătănescu, Gabriel Spahiu, Angel Popescu, Nicodim Ungureanu, Ilinca Hărnuț, Sorin Cociș, Marius Damian, Marian Adochiței, Dana Voicu, Afrodita Androne, Virgil Aioanei, Luca Toma</t>
  </si>
  <si>
    <t>Alexandru Papadopol, Tania Popa, Dorel Vişan</t>
  </si>
  <si>
    <t>The Messenger</t>
  </si>
  <si>
    <t>Oren Moverman</t>
  </si>
  <si>
    <t>Ben Foster, Jena Malone, Eamonn Walker, Woody Harrelson, Yaya Alafia, Steve Buscemi</t>
  </si>
  <si>
    <t>Dan Chişu</t>
  </si>
  <si>
    <t>Mihai Călin, Diana Cavallioti, Elvira Deatcu, Adrian Titieni, George Remeş, Emanuel Pârvu, Ana Radu</t>
  </si>
  <si>
    <t>Rocky II</t>
  </si>
  <si>
    <t>Sylvester Stallone</t>
  </si>
  <si>
    <t>Sylvester Stallone, Talia Shire, Burt Young, Carl Weathers, Burgess Meredith</t>
  </si>
  <si>
    <t>Andy Tennant</t>
  </si>
  <si>
    <t>Will Smith, Eva Mendes, Kevin James, Amber Valletta</t>
  </si>
  <si>
    <t>Cut Bank</t>
  </si>
  <si>
    <t>Matt Shakman</t>
  </si>
  <si>
    <t>Teresa Palmer, Liam Hemsworth, John Malkovich</t>
  </si>
  <si>
    <t>The Other Guys</t>
  </si>
  <si>
    <t>Mark Wahlberg, Will Ferrell, Samuel L. Jackson, Dwayne Johnson</t>
  </si>
  <si>
    <t>Christopher Eccleston, Cillian Murphy</t>
  </si>
  <si>
    <t>Paul Thomas Anderson</t>
  </si>
  <si>
    <t>Leonardo DiCaprio, Benicio Del Toro, Sean Penn, Regina Hall, Teyana Taylor, Wood Harris, Chase Infiniti</t>
  </si>
  <si>
    <t>The Holdovers</t>
  </si>
  <si>
    <t>Alexander Payne</t>
  </si>
  <si>
    <t xml:space="preserve">Paul Giamatti, Da'Vine Joy Randolph, Dominic Sessa, Carrie Preston, Brady Hepner, Ian Dolley, Jim Kaplan, Michael Provost </t>
  </si>
  <si>
    <t>Ruben Fleischer</t>
  </si>
  <si>
    <t>Jesse Eisenberg, Woody Harrelson, Emma Stone, Abigail Breslin, Amber Heard, Bill Murray, Derek Graf</t>
  </si>
  <si>
    <t>The Experiment</t>
  </si>
  <si>
    <t>Paul T. Scheuring</t>
  </si>
  <si>
    <t>Adrien Brody, Forest Whitaker, Cam Gigandet, Clifton Collins, Jr., Maggie Grace,</t>
  </si>
  <si>
    <t>Loving Pablo</t>
  </si>
  <si>
    <t>Fernando León de Aranoa</t>
  </si>
  <si>
    <t>Penélope Cruz, Javier Bardem, Peter Sarsgaard, Manuel José Chávez, Joavany Alvarez, Julieth Restrepo</t>
  </si>
  <si>
    <t>For a Few Dollars More / Per qualche dollaro in piu</t>
  </si>
  <si>
    <t>Clint Eastwood, Gian Maria Volonté, Lee Van Cleef</t>
  </si>
  <si>
    <t>The Green Mile</t>
  </si>
  <si>
    <t>Frank Darabont</t>
  </si>
  <si>
    <t>Tom Hanks, David Morse, Michael Clarke Duncan</t>
  </si>
  <si>
    <t>John Woo</t>
  </si>
  <si>
    <t>Tom Cruise, Ving Rhames, Dougray Scott</t>
  </si>
  <si>
    <t>Arnold Schwarzenegger, Tony Simotes, Linda Hamilton, Lisa Brinegar, Robert Patrick, Joe Morton</t>
  </si>
  <si>
    <t>Yi pi bai ma de re meng / To Kill a Mongolian Horse</t>
  </si>
  <si>
    <t>Xiaoxuan Jiang</t>
  </si>
  <si>
    <t>Tonggalag, Saina, Qilemuge</t>
  </si>
  <si>
    <t>Chicken Run</t>
  </si>
  <si>
    <t>Peter Lord &amp; Nick Park</t>
  </si>
  <si>
    <t>voci: Mel Gibson, Miranda Richardson</t>
  </si>
  <si>
    <t>Sex</t>
  </si>
  <si>
    <t>Dag Johan Haugerud</t>
  </si>
  <si>
    <t>Birgitte Larsen, Thorbjørn Harr, Jan Gunnar Røise, Anne Marie Ottersen, Aslak Hartberg, Nasrin Khusrawi</t>
  </si>
  <si>
    <t>American Made</t>
  </si>
  <si>
    <t>Tom Cruise, Domhnall Gleeson, Caleb Landry Jones, Sarah Wright, Jayma Mays, Lara Grice</t>
  </si>
  <si>
    <t>Quentin Tarantino</t>
  </si>
  <si>
    <t>Uma Thurman, David Carradine, Daryl Hannah, Michael Madsen</t>
  </si>
  <si>
    <t>În fiecare zi mi-e dor de tine</t>
  </si>
  <si>
    <t>Marin Moraru, Alexandru Arşinel, Stela Popescu, Emilia Popescu, Florin Piersic, Jean Constantin, Nae Caranfil</t>
  </si>
  <si>
    <t>John Huston</t>
  </si>
  <si>
    <t>Albert Finney, Jacqueline Bisset, Anthony Andrews, Ignacio López Tarso, Katy Jurado</t>
  </si>
  <si>
    <t>Dennis Dugan</t>
  </si>
  <si>
    <t>Adam Sandler, John Turturro, Emmanuelle Chriqui, Nick Swardson, Lainie Kazan, Ido Mosseri, Rob Schneider</t>
  </si>
  <si>
    <t>Florent Emilio Siri</t>
  </si>
  <si>
    <t>Bruce Willis, Kevin Pollack, Michelle Horn</t>
  </si>
  <si>
    <t>Juan Carlos Fresnadillo</t>
  </si>
  <si>
    <t>Robert Carlyle, Rose Byrne, Jeremy Renner, Amanda Walker, Shahid Ahmed, Harold Perrineau, Catherine McCormack</t>
  </si>
  <si>
    <t>Walter Salles</t>
  </si>
  <si>
    <t>Fernanda Torres, Fernanda Montenegro, Guilherme Silveira, Antonio Saboia, Selton Mello, Valentina Herszage, Maria Manoella, Luiza Kosovski, Marjorie Estiano, Barbara Luz, Gabriela Carneiro da Cunha, Cora Mora, Olívia Torres</t>
  </si>
  <si>
    <t>Nicholas Stoller</t>
  </si>
  <si>
    <t>Jonah Hill, Russell Brand, Rose Byrne, Tyler McKinney, Zoe Salmon, Lino Facioli, Lars Ulrich</t>
  </si>
  <si>
    <t>Zombieland: Double Tap</t>
  </si>
  <si>
    <t>Woody Harrelson, Jesse Eisenberg, Abigail Breslin, Emma Stone, Zoey Deutch, Rosario Dawson</t>
  </si>
  <si>
    <t>Trap</t>
  </si>
  <si>
    <t>M. Night Shyamalan</t>
  </si>
  <si>
    <t>Josh Hartnett, Rolando Davila-Beltran, JAriel Donoghue, Saleka Shyamalan, Hayley Mills, Allison Pill, Peter D'Souza</t>
  </si>
  <si>
    <t>Aliens</t>
  </si>
  <si>
    <t>Sigourney Weaver, Michael Blehn, Carrie Henn, Lance Henriksen</t>
  </si>
  <si>
    <t>D.J. Caruso</t>
  </si>
  <si>
    <t>Angelina Jolie, Ethan Hawke, Kiefer Sutherland</t>
  </si>
  <si>
    <t>Adam Brooks</t>
  </si>
  <si>
    <t>Ryan Reynolds, Abigail Breslin, Rachel Weisz, Elizabeth Banks, Isla Fisher, Kevin Kline</t>
  </si>
  <si>
    <t>Anthony Hopkins, Julianne Moore</t>
  </si>
  <si>
    <t>Concussion</t>
  </si>
  <si>
    <t>Peter Landesman</t>
  </si>
  <si>
    <t>Will Smith, Alec Baldwin, Gugu Mbatha-Raw, Adewale Akinnuoye-Agbaje, David Morse,Eddie Marsan, Stephen Moyer</t>
  </si>
  <si>
    <t>Shia LaBeouf, Megan Fox, Isabel Lucas, Josh Duhamel, Hugo Weaving, Michael Papajohn, John Turturro</t>
  </si>
  <si>
    <t>Ljósvíkingar / Odd Fish</t>
  </si>
  <si>
    <t>Snævar Sölvason</t>
  </si>
  <si>
    <t>Bjorn Jorundur Fridbjornsson, Arnoddur Magnus Danks, Helgi Björnsson, Ólafía Hrönn Jónsdóttir, Sólveig Arnarsdóttir, Sara Dögg Ásgeirsdóttir</t>
  </si>
  <si>
    <t>Köln 75</t>
  </si>
  <si>
    <t>Ido Fluk</t>
  </si>
  <si>
    <t>Ulrich Tukur, Corey Johnson, John Magaro, Marie-Lou Sellem, Nikolai Kinski, Jördis Triebel</t>
  </si>
  <si>
    <t>Yorgos Lanthimos</t>
  </si>
  <si>
    <t>Colin Farrell, Rachel Weisz, Jessica Barden, Olivia Colman, Ashley Jensen, Ariane Labed, Angeliki Papoulia, John C. Reilly, Léa Seydoux, Michael Smiley, Ben Whishaw</t>
  </si>
  <si>
    <t>Scurtcircuit</t>
  </si>
  <si>
    <t>Oana Ştefănescu, Georgiana Saizescu, Valentin Popescu, Nicodim Ungureanu, Maia Morgenstern, Magda Catone</t>
  </si>
  <si>
    <t>The Greatest Showman</t>
  </si>
  <si>
    <t>Michael Gracey</t>
  </si>
  <si>
    <t>Hugh Jackman, Michelle Williams, Zac Efron</t>
  </si>
  <si>
    <t>28 Years Later</t>
  </si>
  <si>
    <t>Aaron Taylor-Johnson, Ralph Fiennes, Jodie Comer, Jack O'Connell, Christopher Fulford, Erin Kellyman</t>
  </si>
  <si>
    <t>P.S. I Love You</t>
  </si>
  <si>
    <t>Richard LaGravenese</t>
  </si>
  <si>
    <t>Hilary Swank, Gerard Butler, Lisa Kudrow, Gina Gershon, James Marsters, Kathy Bates, Harry Connick Jr.</t>
  </si>
  <si>
    <t>Zach Cregger</t>
  </si>
  <si>
    <t>Josh Brolin, Julia Garner, June Diane Raphael, Benedict Wong, Austin Abrams, Alden Ehrenreich, Alden Ehrenreich, Cary Christopher, Amy Madigan</t>
  </si>
  <si>
    <t>Un peu, beaucoup, aveuglément! / Blind Date</t>
  </si>
  <si>
    <t>Clovis Cornillac</t>
  </si>
  <si>
    <t>Jérôme Le Banner, Clovis Cornillac, Mélanie Bernier, Gérald Laroche, Manu Payet, Boris Terral</t>
  </si>
  <si>
    <t>A Good Person</t>
  </si>
  <si>
    <t>Zach Braff</t>
  </si>
  <si>
    <t>Florence Pugh, Morgan Freeman, Molly Shannon, Zoe Lister-Jones, Alex Wolff, Victor Cruz</t>
  </si>
  <si>
    <t>Garry Marshall</t>
  </si>
  <si>
    <t>Julia Roberts, Richard Gere</t>
  </si>
  <si>
    <t>The Good Liar</t>
  </si>
  <si>
    <t>Bill Condon</t>
  </si>
  <si>
    <t>Helen Mirren, Ian McKellen, Celine Buckens, Jim Carter, Russell Tovey, Michael Culkin</t>
  </si>
  <si>
    <t>Ransom</t>
  </si>
  <si>
    <t>Mel Gibson, Rene Russo, Gary Sinise</t>
  </si>
  <si>
    <t>Apollo 13</t>
  </si>
  <si>
    <t>Tom Hanks, Bill Paxton</t>
  </si>
  <si>
    <t>Russell Crowe, Joaquin Phoenix, Connie Nielsen</t>
  </si>
  <si>
    <t>Amerikatsi</t>
  </si>
  <si>
    <t>Michael A. Goorjian</t>
  </si>
  <si>
    <t>Michael A. Goorjian, Hovik Keuchkerian, Nelli Uvarova</t>
  </si>
  <si>
    <t>Joe Wright</t>
  </si>
  <si>
    <t>Gary Oldman, Lily James, Kristin Scott Thomas, David Strathairn, Stephen Dillane, David Schofield</t>
  </si>
  <si>
    <t>Henry Thomas, Dee Wallace, Drew Barrymoore, Peter Coyote, Robert MacNaughton</t>
  </si>
  <si>
    <t>Eu, tu şi Ovidiu</t>
  </si>
  <si>
    <t>Geo Saizescu</t>
  </si>
  <si>
    <t>Florin Piersic, Violeta Andrei, Sebastian Papaiani</t>
  </si>
  <si>
    <t>Aceasta lehamite</t>
  </si>
  <si>
    <t>Mircea Daneliuc</t>
  </si>
  <si>
    <t>Ion Besoiu, Ana Ciontea, Horaţiu Mălăele, Cecilia Bârbora, Gheorghe Dinică, Alexandru Bindea, Valentin Teodosiu</t>
  </si>
  <si>
    <t>Unbroken</t>
  </si>
  <si>
    <t>Angelina Jolie</t>
  </si>
  <si>
    <t>Garrett Hedlund, Domhnall Gleeson, Jai Courtney, Jack O'Connell, Alex Russell, Luke Treadaway, Finn Wittrock</t>
  </si>
  <si>
    <t>Stanley Kubrick</t>
  </si>
  <si>
    <t>James Mason, Sue Lyon, Shelley Winters, Peter Sellers</t>
  </si>
  <si>
    <t>Uma Thurman, David Carradine, Lucy Liu, Daryl Hannah, Michael Madsen</t>
  </si>
  <si>
    <t>05.06.2026 06.06.2026</t>
  </si>
  <si>
    <t>Damiano Michieletto</t>
  </si>
  <si>
    <t>Tecla Insolia, Michele Riondino, Fabrizia Sacchi, Valentina Bellè, Stefano Accorsi, Alessandro Bressanello, Andrea Pennacchi</t>
  </si>
  <si>
    <t>Christian Petzold</t>
  </si>
  <si>
    <t>Paula Beer, Barbara Auer, Matthias Brandt, Enno Trebs, Christian Koerner, Victoire Laly</t>
  </si>
  <si>
    <t>Paolo Sorrentino</t>
  </si>
  <si>
    <t>Toni Servillo, Anna Ferzetti, Orlando Cinque, Massimo Venturiello, Milvia Marigliano, Francesco Martino</t>
  </si>
  <si>
    <t>10.06.2026 11.06.2026</t>
  </si>
  <si>
    <t>I Swear</t>
  </si>
  <si>
    <t>Kirk Jones</t>
  </si>
  <si>
    <t>Robert Aramayo, Peter Mullan, Maxine Peake, Shirley Henderson, Scott Ellis Watson, Steven Cree, Paul Cassidy</t>
  </si>
  <si>
    <t>H is for Hawk</t>
  </si>
  <si>
    <t>Philippa Lowthorpe</t>
  </si>
  <si>
    <t>Claire Foy, Brendan Gleeson, Anna Chancellor, Lindsay Duncan, Katy Carmichael, Denise Gough, Emma Cunniffe</t>
  </si>
  <si>
    <t>Is This Thing On?</t>
  </si>
  <si>
    <t>Bradley Cooper</t>
  </si>
  <si>
    <t>Will Arnett, Laura Dern, Bradley Cooper, Andra Day, Ciarán Hinds, Amy Sedaris, Sean Hayes</t>
  </si>
  <si>
    <t>Mouse</t>
  </si>
  <si>
    <t>Kelly O'Sullivan</t>
  </si>
  <si>
    <t>Sophie Okonedo, David Hyde Pierce, Chloe Coleman, Iman Vellani, Raeden Greer, Barry Clifton</t>
  </si>
  <si>
    <t>Adulthood</t>
  </si>
  <si>
    <t>Alex Winter</t>
  </si>
  <si>
    <t>Kaya Scodelario, Josh Gad, Alex Winter, Billie Lourd, Anthony Carrigan, Chris Candy, Billy Magnussen, Ed Harris</t>
  </si>
  <si>
    <t>The Testament of Ann Lee</t>
  </si>
  <si>
    <t>Mona Fastvold</t>
  </si>
  <si>
    <t>Amanda Seyfried, Lewis Pullman, Thomasin McKenzie, Christopher Abbott, Matthew Beard, Stacy Martin</t>
  </si>
  <si>
    <t>Queen at Sea</t>
  </si>
  <si>
    <t>Lance Hammer</t>
  </si>
  <si>
    <t>Mohammad Amiri, Lolabelle Backus, Noah Hunt Basden, Juliette Binoche, Tom Courtenay, Anna Calder-Marshall, Steven Cree, Alison Pargeter, Florence Hunt</t>
  </si>
  <si>
    <t>Stille Freundin / Silent Friend</t>
  </si>
  <si>
    <t>Ildikó Enyedi</t>
  </si>
  <si>
    <t>Tony Leung Chiu Wai, Luna Wedler, Léa Seydoux, Sylvester Groth, Enzo Brumm, Martin Wuttke</t>
  </si>
  <si>
    <t>O agente secreto</t>
  </si>
  <si>
    <t>Kleber Mendonça Filho</t>
  </si>
  <si>
    <t>Wagner Moura, Maria Fernanda Candido, Gabriel Leone, Carlos Francisco, Alice Carvalho, Robério Diogenes, Hermila Guedes, Igor Araújo Falcão, Italo Martins, Laura Lufési, Udo Kier, Roney Villela, Luciano Chirolli</t>
  </si>
  <si>
    <t>Oliver Laxe</t>
  </si>
  <si>
    <t>Sergi López, Bruno Núñez Arjona, Richard Bellamy, Stefania Gadda, Joshua Liam Henderson, Tonin Janvier, Jade Oukid, Ahmed Abbou</t>
  </si>
  <si>
    <t>Simona Constantin</t>
  </si>
  <si>
    <t>Gheorghe Anghel (Caliu), Taraf de Haiduc, Robert, Bogdan Simion, Larisa Perde, Michel Winter, Johnny Depp</t>
  </si>
  <si>
    <t>Hana rokushô ga akeru hi ni / A New Dawn</t>
  </si>
  <si>
    <t>Yoshitoshi Shinomiya</t>
  </si>
  <si>
    <t>voci: Riku Hagiwara, Kotone Furukawa, Miyu Irino, Takashi Okabe</t>
  </si>
  <si>
    <t>Leonora im Morgenlicht / Leonora in the Morning Light</t>
  </si>
  <si>
    <t>Thorsten Klein, Lena Vurma</t>
  </si>
  <si>
    <t>Olivia Vinall, Alexander Scheer, Ryan Gage, Cassandra Ciangherotti, István Teglas, Catalin Jugravu</t>
  </si>
  <si>
    <t>Joachim Trier</t>
  </si>
  <si>
    <t>Renate Reinsve, Stellan Skarsgård, Inga Ibsdotter Lilleaas, Elle Fanning, Lena Endre, Jesper Christensen</t>
  </si>
  <si>
    <t>Sebastian Stan, Renate Reinsve, Lisa Carlehed, Ellen Dorrit Petersen, Lisa Loven Kongsli, Henrikke Lund-Olsen, Vanessa Ceban, Christian Rubeck, Markus Scarth Tønseth</t>
  </si>
  <si>
    <t>Raoul Peck</t>
  </si>
  <si>
    <t>Damian Lewis (voce), George Orwell, U Win Khine</t>
  </si>
  <si>
    <t>Ruxandra Gubernat</t>
  </si>
  <si>
    <t>Una Toma - o actriță, Habet Ionuț - un trapper, Ștefania Gârțu - o activistă de mediu</t>
  </si>
  <si>
    <t>Duas Vezes João Liberada / Two Times João Liberada</t>
  </si>
  <si>
    <t>Paula Tomás Marques</t>
  </si>
  <si>
    <t>Jenni Larrue, June João, André Tecedeiro, Caio Amado Soares, Eloísa d'Ancensão, Tiago Aires Lêdo</t>
  </si>
  <si>
    <t>Moonlight</t>
  </si>
  <si>
    <t>Barry Jenkins</t>
  </si>
  <si>
    <t>Mahershala Ali, Naomie Harris, Alex R. Hibbert, Trevante Rhodes, Shariff Earp, Janelle Monae, André Holland</t>
  </si>
  <si>
    <t>Cabaret</t>
  </si>
  <si>
    <t>Bob Fosse</t>
  </si>
  <si>
    <t>Liza Minnelli, Michael York, Joel Grey</t>
  </si>
  <si>
    <t>The Adventures of Priscilla, Queen of the Desert</t>
  </si>
  <si>
    <t>Stephan Elliott</t>
  </si>
  <si>
    <t>Terence Stamp, Hugo Weaving, Guy Pearce</t>
  </si>
  <si>
    <t>Susan Sarandon, Geena Davis</t>
  </si>
  <si>
    <t>The Brig / Carcera</t>
  </si>
  <si>
    <t>Jonas Mekas</t>
  </si>
  <si>
    <t>Warren Finnerty, Jim Anderson, Henry Howard</t>
  </si>
  <si>
    <t>Gekijou-ban Tensei Shitara Slime Datta Ken: Soukai no Namida-hen / That Time I Got Reincarnated as a Slime the Movie: Tears of the Azure Sea</t>
  </si>
  <si>
    <t>Yasuhito Kikuchi</t>
  </si>
  <si>
    <t>voce: Takuya Eguchi, Makoto Furukawa, Anzu Haruno, Rina Hidaka, Mao Ichimichi, Kôichi Dômoto</t>
  </si>
  <si>
    <t>Natalie Musteata, Alexandre Singh</t>
  </si>
  <si>
    <t>Zar Amir Ebrahimi, Luàna Bajrami, Vicky Krieps, Aurélie Boquien, Nicolas Bouchaud, Lucile Jaillant</t>
  </si>
  <si>
    <t>Le mage du Kremlin / The Wizard of the Kremlin</t>
  </si>
  <si>
    <t>Olivier Assayas</t>
  </si>
  <si>
    <t>Alicia Vikander, Jeffrey Wright, Jude Law, Tom Sturridge, Paul Dano, Emmanuel Carrère</t>
  </si>
  <si>
    <t>10 ani în 60 de minute</t>
  </si>
  <si>
    <t>fotografii de Petruț Călinescu, coloană sonoră de Electric Brother</t>
  </si>
  <si>
    <t>Tuner</t>
  </si>
  <si>
    <t>Daniel Roher</t>
  </si>
  <si>
    <t>Leo Woodal, Dustin Hoffman, Havana Rose Liu, Lior Raz, Tovah Feldshuh, Jean Reno</t>
  </si>
  <si>
    <t>The Assistant</t>
  </si>
  <si>
    <t>Kitty Green</t>
  </si>
  <si>
    <t>Julia Garner, Matthew Macfadyen, Makenzie Leigh</t>
  </si>
  <si>
    <t>L'enfant du désert</t>
  </si>
  <si>
    <t>Gilles de Maistre</t>
  </si>
  <si>
    <t>Kev Adams, Adrianna Gradziel, Nahel Tran, Zayn Sekkat, Neige de Maistre, Moun Ghazali</t>
  </si>
  <si>
    <t>Ukraina ne bordel / Ukraine Is Not a Brothel</t>
  </si>
  <si>
    <t>Inna Shevchenko, Oleksandra Shevchenko, Anna Hutsol, Oksana Shachko</t>
  </si>
  <si>
    <t>Jessie Buckley, Paul Mescal, Emily Watson, Joe Alwyn, David Wilmot, Jack Shalloo, Noah Jupe</t>
  </si>
  <si>
    <t>If I Go Will They Miss Me</t>
  </si>
  <si>
    <t>Walter Thompson-Hernández</t>
  </si>
  <si>
    <t>J. Alphonse Nicholson, Danielle Brooks, Bodhi Dell, Myles Bullock, Bre-Z</t>
  </si>
  <si>
    <t>Conrad Mericoffer, Radouan Leflahi, Alexandru Potocean, Cendana Trifan, Ionuț Niculae, Alex Călin, Rolando Matsangos, George Piștereanu</t>
  </si>
  <si>
    <t>Hannibál tanár úr / Professor Hannibal</t>
  </si>
  <si>
    <t>Zoltan Fabri</t>
  </si>
  <si>
    <t>Ernö Szabó, Noémi Apor, Emmi Buttykay</t>
  </si>
  <si>
    <t>Disclosure Day</t>
  </si>
  <si>
    <t>Josh O'Connor, Emily Blunt, Colman Domingo, Colin Firth, Eve Hewson, Wyatt Russell</t>
  </si>
  <si>
    <t>Utószezon / Late Sezon</t>
  </si>
  <si>
    <t>Zoltán Fábri</t>
  </si>
  <si>
    <t>Antal Páger, Noémi Apor, Lajos Básti</t>
  </si>
  <si>
    <t>Az ötödik pecsét / The Fifth Seal</t>
  </si>
  <si>
    <t>Fábri Zoltán</t>
  </si>
  <si>
    <t>Őze Lajos, Latinovits Zoltán, Márkus László, Bencze Ferenc, Horváth Sándor</t>
  </si>
  <si>
    <t>Jonah Hill, Michael Cera, Christopher Mintz-Plasse, Bill Hader, Seth Rogen, Martha MacIsaac</t>
  </si>
  <si>
    <t>Project X</t>
  </si>
  <si>
    <t>Jonathan Kaplan</t>
  </si>
  <si>
    <t>Matthew Broderick, Helen Hunt, William Sadler, Johnny Ray McGhee, Jonathan Stark, Robin Gammell, Stephen Lang</t>
  </si>
  <si>
    <t>Todd Phillips</t>
  </si>
  <si>
    <t>Bradley Cooper, Ed Helms, Zach Galifianakis, Justin Bartha, Heather Graham, Sasha Barrese, Jeffrey Tambor</t>
  </si>
  <si>
    <t>Shane Black</t>
  </si>
  <si>
    <t>Matt Bomer, Ryan Gosling, Russell Crowe, Kim Basinger, Margaret Qualley, Yaya DaCosta, Ty Simpkins</t>
  </si>
  <si>
    <t>Stranger than Paradise</t>
  </si>
  <si>
    <t>Jim Jarmusch</t>
  </si>
  <si>
    <t>John Lurie, Eszter Balint, Richard Edson, Tom DiCillo</t>
  </si>
  <si>
    <t>Before Sunrise</t>
  </si>
  <si>
    <t>Ethan Hawke, Julie Delpy</t>
  </si>
  <si>
    <t>Bill Murray, Scarlett Johansson, Giovanni Ribisi</t>
  </si>
  <si>
    <t>In the Grey</t>
  </si>
  <si>
    <t>Jake Gyllenhaal, Eiza González, Henry Cavill, Rosamund Pike, Fisher Stevens, Kristofer Hivju</t>
  </si>
  <si>
    <t>Michael</t>
  </si>
  <si>
    <t>Antoine Fuqua</t>
  </si>
  <si>
    <t>Colman Domingo, Jaafar Jackson, Juliano Valdi, Kat Graham, Miles Teller, Nia Long</t>
  </si>
  <si>
    <t>06.06.2026 07.06.2026</t>
  </si>
  <si>
    <t>08.06.2026 09.06.2026</t>
  </si>
  <si>
    <t>The Devil Wears Prada 2</t>
  </si>
  <si>
    <t>David Frankel</t>
  </si>
  <si>
    <t>Meryl Streep, Anne Hathaway, Emily Blunt, Stanley Tucci, Lucy Liu, Lady Gaga, Justin Theroux, Kenneth Branagh</t>
  </si>
  <si>
    <t>05.06.2026 06.06.2026 07.06.2026</t>
  </si>
  <si>
    <t>Star Wars: The Mandalorian and Grogu</t>
  </si>
  <si>
    <t>Jon Favreau</t>
  </si>
  <si>
    <t>Pedro Pascal, Sigourney Weaver, Martin Scorsese, Jeremy Allen White, Jonny Coyne, Hemky Madera</t>
  </si>
  <si>
    <t>05.06.2026 06.06.2026 07.06.2026 10.06.2026 11.06.2026</t>
  </si>
  <si>
    <t>Svadba / The Wedding</t>
  </si>
  <si>
    <t>Igor Seregi</t>
  </si>
  <si>
    <t>Rene Bitorajac, Dragan Bjelogrlic, Linda Begonja, Vesna Trivalic, Nika Grbelja, Srdjan Todorovic</t>
  </si>
  <si>
    <t>05.06.2026 10.06.2026 11.06.2026</t>
  </si>
  <si>
    <t>05.06.2026 06.06.2026 07.06.2026 08.06.2026 09.06.2026</t>
  </si>
  <si>
    <t>08.06.2026 09.06.2026 10.06.2026 11.06.2026</t>
  </si>
  <si>
    <t>Hoppers</t>
  </si>
  <si>
    <t>Daniel Chong</t>
  </si>
  <si>
    <t>voci: Jon Hamm, Bobby Moynihan, Piper Curda, Meryl Streep, Dave Franco, Kathy Najimy</t>
  </si>
  <si>
    <t>05.06.2026 07.06.2026</t>
  </si>
  <si>
    <t>00,15 (vineri spre sîmbătă)</t>
  </si>
  <si>
    <t>00,30 (vineri spre sîmbătă)</t>
  </si>
  <si>
    <t>00,45 (vineri spre sîmbătă)</t>
  </si>
  <si>
    <t>00,05 (sîmbătă spre duminică)</t>
  </si>
  <si>
    <t>00,10 (sîmbătă spre duminică)</t>
  </si>
  <si>
    <t>00,20 (sîmbătă spre duminică)</t>
  </si>
  <si>
    <t>00,50 (sîmbătă spre duminică)</t>
  </si>
  <si>
    <t>00,55 (sîmbătă spre duminică)</t>
  </si>
  <si>
    <t>00,05 (duminică spre luni)</t>
  </si>
  <si>
    <t>00,45 (duminică spre luni)</t>
  </si>
  <si>
    <t>00,50 (duminică spre luni)</t>
  </si>
  <si>
    <t>00,55 (duminică spre luni)</t>
  </si>
  <si>
    <t>00,10 (luni spre marți)</t>
  </si>
  <si>
    <t>00,20 (luni spre marți)</t>
  </si>
  <si>
    <t>00,45 (luni spre marți)</t>
  </si>
  <si>
    <t>00,50 (luni spre marți)</t>
  </si>
  <si>
    <t>00,55 (luni spre marți)</t>
  </si>
  <si>
    <t>00,10 (marți spre miercuri)</t>
  </si>
  <si>
    <t>00,55 (marți spre miercuri)</t>
  </si>
  <si>
    <t>00,05 (joi spre vineri)</t>
  </si>
  <si>
    <t>00,20 (joi spre vineri)</t>
  </si>
  <si>
    <t>00,35 (joi spre vineri)</t>
  </si>
  <si>
    <t>01,00 (luni spre marți)</t>
  </si>
  <si>
    <t>01,00 (miercuri spre joi)</t>
  </si>
  <si>
    <t>? = nu l-am văzut; citiţi cronicile să vedeţi dacă vă interesează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</si>
</sst>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Aptos Narrow"/>
      <family val="2"/>
      <scheme val="minor"/>
    </font>
    <font>
      <u/>
      <sz val="11"/>
      <color theme="10"/>
      <name val="Aptos Narrow"/>
      <family val="2"/>
      <scheme val="minor"/>
    </font>
    <font>
      <sz val="9"/>
      <name val="Times New Roman"/>
      <family val="1"/>
    </font>
    <font>
      <i/>
      <sz val="9"/>
      <name val="Times New Roman"/>
      <family val="1"/>
    </font>
    <font>
      <b/>
      <sz val="9"/>
      <color indexed="9"/>
      <name val="Times New Roman"/>
      <family val="1"/>
    </font>
    <font>
      <b/>
      <sz val="9"/>
      <name val="Times New Roman"/>
      <family val="1"/>
    </font>
    <font>
      <u/>
      <sz val="9"/>
      <color indexed="12"/>
      <name val="Times New Roman"/>
      <family val="1"/>
    </font>
    <font>
      <sz val="9"/>
      <color theme="10"/>
      <name val="Times New Roman"/>
      <family val="1"/>
    </font>
    <font>
      <sz val="9"/>
      <color indexed="9"/>
      <name val="Times New Roman"/>
      <family val="1"/>
    </font>
    <font>
      <sz val="10"/>
      <name val="Arial"/>
      <family val="2"/>
    </font>
    <font>
      <b/>
      <sz val="9"/>
      <color indexed="16"/>
      <name val="Times New Roman"/>
      <family val="1"/>
    </font>
    <font>
      <b/>
      <sz val="9"/>
      <color indexed="8"/>
      <name val="Times New Roman"/>
      <family val="1"/>
    </font>
    <font>
      <sz val="9"/>
      <color indexed="16"/>
      <name val="Times New Roman"/>
      <family val="1"/>
    </font>
  </fonts>
  <fills count="4">
    <fill>
      <patternFill patternType="none"/>
    </fill>
    <fill>
      <patternFill patternType="gray125"/>
    </fill>
    <fill>
      <patternFill patternType="solid">
        <fgColor indexed="47"/>
        <bgColor indexed="64"/>
      </patternFill>
    </fill>
    <fill>
      <patternFill patternType="solid">
        <fgColor indexed="9"/>
        <bgColor indexed="64"/>
      </patternFill>
    </fill>
  </fills>
  <borders count="19">
    <border>
      <left/>
      <right/>
      <top/>
      <bottom/>
      <diagonal/>
    </border>
    <border>
      <left/>
      <right/>
      <top/>
      <bottom style="medium">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s>
  <cellStyleXfs count="4">
    <xf numFmtId="0" fontId="0" fillId="0" borderId="0"/>
    <xf numFmtId="0" fontId="1" fillId="0" borderId="0" applyNumberFormat="0" applyFill="0" applyBorder="0" applyAlignment="0" applyProtection="0"/>
    <xf numFmtId="0" fontId="6" fillId="0" borderId="0" applyNumberFormat="0" applyFill="0" applyBorder="0" applyAlignment="0" applyProtection="0">
      <alignment vertical="top"/>
      <protection locked="0"/>
    </xf>
    <xf numFmtId="0" fontId="9" fillId="0" borderId="0"/>
  </cellStyleXfs>
  <cellXfs count="66">
    <xf numFmtId="0" fontId="0" fillId="0" borderId="0" xfId="0"/>
    <xf numFmtId="0" fontId="2" fillId="0" borderId="0" xfId="0" applyFont="1" applyAlignment="1">
      <alignment horizontal="left"/>
    </xf>
    <xf numFmtId="0" fontId="2" fillId="0" borderId="0" xfId="0" applyFont="1" applyAlignment="1">
      <alignment horizontal="center" wrapText="1"/>
    </xf>
    <xf numFmtId="0" fontId="2" fillId="0" borderId="0" xfId="0" applyFont="1" applyAlignment="1">
      <alignment horizontal="center"/>
    </xf>
    <xf numFmtId="0" fontId="3" fillId="0" borderId="0" xfId="0" applyFont="1"/>
    <xf numFmtId="1" fontId="2" fillId="2" borderId="0" xfId="0" applyNumberFormat="1" applyFont="1" applyFill="1" applyAlignment="1">
      <alignment horizontal="left" vertical="center" wrapText="1"/>
    </xf>
    <xf numFmtId="1" fontId="2" fillId="2" borderId="0" xfId="0" applyNumberFormat="1" applyFont="1" applyFill="1" applyAlignment="1">
      <alignment horizontal="center" vertical="center" wrapText="1"/>
    </xf>
    <xf numFmtId="0" fontId="2" fillId="2" borderId="0" xfId="0" applyFont="1" applyFill="1" applyAlignment="1">
      <alignment horizontal="left" vertical="center"/>
    </xf>
    <xf numFmtId="0" fontId="2" fillId="2" borderId="0" xfId="0" applyFont="1" applyFill="1" applyAlignment="1">
      <alignment horizontal="center" vertical="center"/>
    </xf>
    <xf numFmtId="0" fontId="4" fillId="0" borderId="0" xfId="0" applyFont="1" applyAlignment="1">
      <alignment horizontal="left" vertical="center"/>
    </xf>
    <xf numFmtId="1"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center" vertical="center"/>
    </xf>
    <xf numFmtId="164" fontId="2" fillId="0" borderId="0" xfId="0" applyNumberFormat="1" applyFont="1" applyAlignment="1">
      <alignment horizontal="left" vertical="center"/>
    </xf>
    <xf numFmtId="0" fontId="2" fillId="0" borderId="0" xfId="0" applyFont="1" applyAlignment="1">
      <alignment vertical="center"/>
    </xf>
    <xf numFmtId="0" fontId="3" fillId="0" borderId="0" xfId="0" applyFont="1" applyAlignment="1">
      <alignment vertical="center"/>
    </xf>
    <xf numFmtId="0" fontId="5" fillId="0" borderId="1" xfId="0" applyFont="1" applyBorder="1" applyAlignment="1">
      <alignment horizontal="left" vertical="center"/>
    </xf>
    <xf numFmtId="1" fontId="5" fillId="2" borderId="2" xfId="0" applyNumberFormat="1" applyFont="1" applyFill="1" applyBorder="1" applyAlignment="1">
      <alignment horizontal="left" vertical="center" wrapText="1"/>
    </xf>
    <xf numFmtId="1" fontId="5" fillId="2" borderId="2" xfId="0" applyNumberFormat="1" applyFont="1" applyFill="1" applyBorder="1" applyAlignment="1">
      <alignment horizontal="center"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0" borderId="0" xfId="0" applyFont="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5" fillId="0" borderId="6" xfId="0" applyFont="1" applyBorder="1" applyAlignment="1">
      <alignment horizontal="left" vertical="center"/>
    </xf>
    <xf numFmtId="1" fontId="2" fillId="0" borderId="7" xfId="0" applyNumberFormat="1" applyFont="1" applyBorder="1" applyAlignment="1">
      <alignment horizontal="center" vertical="center" wrapText="1"/>
    </xf>
    <xf numFmtId="0" fontId="7" fillId="0" borderId="7" xfId="1" applyFont="1" applyFill="1" applyBorder="1" applyAlignment="1" applyProtection="1">
      <alignment horizontal="left" vertical="center"/>
    </xf>
    <xf numFmtId="0" fontId="5" fillId="0" borderId="6" xfId="0" applyFont="1" applyBorder="1" applyAlignment="1">
      <alignment vertical="center"/>
    </xf>
    <xf numFmtId="0" fontId="2" fillId="0" borderId="7" xfId="2" applyFont="1" applyBorder="1" applyAlignment="1" applyProtection="1">
      <alignment horizontal="center" vertical="center"/>
    </xf>
    <xf numFmtId="0" fontId="2" fillId="0" borderId="7" xfId="2" applyFont="1" applyFill="1" applyBorder="1" applyAlignment="1" applyProtection="1">
      <alignment horizontal="center" vertical="center"/>
    </xf>
    <xf numFmtId="0" fontId="7" fillId="0" borderId="7" xfId="1" applyFont="1" applyBorder="1" applyAlignment="1" applyProtection="1">
      <alignment horizontal="left" vertical="center"/>
    </xf>
    <xf numFmtId="0" fontId="8" fillId="0" borderId="0" xfId="0" applyFont="1" applyAlignment="1">
      <alignment horizontal="left"/>
    </xf>
    <xf numFmtId="0" fontId="2" fillId="0" borderId="9" xfId="0" applyFont="1" applyBorder="1" applyAlignment="1">
      <alignment horizontal="left" vertical="center"/>
    </xf>
    <xf numFmtId="0" fontId="5" fillId="2" borderId="3" xfId="0" applyFont="1" applyFill="1" applyBorder="1" applyAlignment="1">
      <alignment horizontal="center" vertical="center"/>
    </xf>
    <xf numFmtId="0" fontId="7" fillId="0" borderId="7" xfId="1" applyFont="1" applyBorder="1" applyAlignment="1">
      <alignment horizontal="left" vertical="center"/>
    </xf>
    <xf numFmtId="0" fontId="5" fillId="0" borderId="0" xfId="0" applyFont="1" applyAlignment="1">
      <alignment horizontal="left" vertical="center"/>
    </xf>
    <xf numFmtId="0" fontId="2" fillId="3" borderId="0" xfId="0" quotePrefix="1" applyFont="1" applyFill="1" applyAlignment="1">
      <alignment horizontal="left" vertical="center"/>
    </xf>
    <xf numFmtId="2" fontId="5" fillId="0" borderId="0" xfId="0" applyNumberFormat="1" applyFont="1" applyAlignment="1">
      <alignment horizontal="left" vertical="center"/>
    </xf>
    <xf numFmtId="164" fontId="2" fillId="0" borderId="0" xfId="0" applyNumberFormat="1" applyFont="1" applyAlignment="1">
      <alignment vertical="center"/>
    </xf>
    <xf numFmtId="2" fontId="10" fillId="3" borderId="0" xfId="0" applyNumberFormat="1" applyFont="1" applyFill="1" applyAlignment="1">
      <alignment horizontal="left" vertical="center"/>
    </xf>
    <xf numFmtId="1" fontId="11" fillId="3" borderId="0" xfId="0" applyNumberFormat="1" applyFont="1" applyFill="1" applyAlignment="1">
      <alignment horizontal="left" vertical="center"/>
    </xf>
    <xf numFmtId="0" fontId="2" fillId="3" borderId="0" xfId="0" applyFont="1" applyFill="1" applyAlignment="1">
      <alignment vertical="center"/>
    </xf>
    <xf numFmtId="0" fontId="2" fillId="3" borderId="0" xfId="0" applyFont="1" applyFill="1" applyAlignment="1">
      <alignment horizontal="center" vertical="center"/>
    </xf>
    <xf numFmtId="0" fontId="2" fillId="0" borderId="0" xfId="0" applyFont="1" applyAlignment="1">
      <alignment horizontal="left" vertical="center" wrapText="1"/>
    </xf>
    <xf numFmtId="2" fontId="12" fillId="3" borderId="0" xfId="0" applyNumberFormat="1" applyFont="1" applyFill="1" applyAlignment="1">
      <alignment horizontal="left" vertical="center"/>
    </xf>
    <xf numFmtId="1" fontId="6" fillId="3" borderId="0" xfId="2" applyNumberFormat="1" applyFill="1" applyAlignment="1" applyProtection="1">
      <alignment horizontal="left" vertical="center"/>
    </xf>
    <xf numFmtId="0" fontId="2" fillId="2" borderId="10" xfId="0" applyFont="1" applyFill="1" applyBorder="1" applyAlignment="1">
      <alignment vertical="center"/>
    </xf>
    <xf numFmtId="1" fontId="2" fillId="2" borderId="10" xfId="0" applyNumberFormat="1" applyFont="1" applyFill="1" applyBorder="1" applyAlignment="1">
      <alignment vertical="center" wrapText="1"/>
    </xf>
    <xf numFmtId="0" fontId="2" fillId="2" borderId="10" xfId="0" applyFont="1" applyFill="1" applyBorder="1" applyAlignment="1">
      <alignment horizontal="left" vertical="center"/>
    </xf>
    <xf numFmtId="0" fontId="2" fillId="2" borderId="10" xfId="0" applyFont="1" applyFill="1" applyBorder="1" applyAlignment="1">
      <alignment horizontal="center" vertical="center"/>
    </xf>
    <xf numFmtId="0" fontId="5" fillId="0" borderId="11" xfId="0" applyFont="1" applyBorder="1" applyAlignment="1">
      <alignment horizontal="left" vertical="center"/>
    </xf>
    <xf numFmtId="1" fontId="2" fillId="0" borderId="12" xfId="0" applyNumberFormat="1" applyFont="1" applyBorder="1" applyAlignment="1">
      <alignment horizontal="center" vertical="center" wrapText="1"/>
    </xf>
    <xf numFmtId="0" fontId="2" fillId="0" borderId="12" xfId="0" applyFont="1" applyBorder="1" applyAlignment="1">
      <alignment horizontal="left" vertical="center"/>
    </xf>
    <xf numFmtId="0" fontId="2" fillId="0" borderId="12" xfId="2" applyFont="1" applyBorder="1" applyAlignment="1" applyProtection="1">
      <alignment horizontal="center" vertical="center"/>
    </xf>
    <xf numFmtId="0" fontId="2" fillId="0" borderId="13" xfId="0" applyFont="1" applyBorder="1" applyAlignment="1">
      <alignment horizontal="center" vertical="center"/>
    </xf>
    <xf numFmtId="1" fontId="5" fillId="2" borderId="14" xfId="0" applyNumberFormat="1" applyFont="1" applyFill="1" applyBorder="1" applyAlignment="1">
      <alignment horizontal="left" vertical="center" wrapText="1"/>
    </xf>
    <xf numFmtId="1" fontId="5" fillId="2" borderId="14" xfId="0" applyNumberFormat="1" applyFont="1" applyFill="1" applyBorder="1" applyAlignment="1">
      <alignment horizontal="center" vertical="center" wrapText="1"/>
    </xf>
    <xf numFmtId="0" fontId="5" fillId="2" borderId="15" xfId="0" applyFont="1" applyFill="1" applyBorder="1" applyAlignment="1">
      <alignment horizontal="center" vertical="center"/>
    </xf>
    <xf numFmtId="0" fontId="5" fillId="0" borderId="16" xfId="0" applyFont="1" applyBorder="1" applyAlignment="1">
      <alignment horizontal="left" vertical="center"/>
    </xf>
    <xf numFmtId="1" fontId="2" fillId="0" borderId="17" xfId="0" applyNumberFormat="1" applyFont="1" applyBorder="1" applyAlignment="1">
      <alignment horizontal="center" vertical="center" wrapText="1"/>
    </xf>
    <xf numFmtId="0" fontId="2" fillId="0" borderId="17" xfId="0" applyFont="1" applyBorder="1" applyAlignment="1">
      <alignment horizontal="left" vertical="center"/>
    </xf>
    <xf numFmtId="0" fontId="2" fillId="0" borderId="17" xfId="2" applyFont="1" applyBorder="1" applyAlignment="1" applyProtection="1">
      <alignment horizontal="center" vertical="center"/>
    </xf>
    <xf numFmtId="0" fontId="2" fillId="0" borderId="18" xfId="0" applyFont="1" applyBorder="1" applyAlignment="1">
      <alignment horizontal="center" vertical="center"/>
    </xf>
  </cellXfs>
  <cellStyles count="4">
    <cellStyle name="Hyperlink" xfId="1" builtinId="8"/>
    <cellStyle name="Hyperlink 2" xfId="2" xr:uid="{EAF3661B-F7BB-46E4-BE32-97697D618A63}"/>
    <cellStyle name="Normal" xfId="0" builtinId="0"/>
    <cellStyle name="Normal 2" xfId="3" xr:uid="{B725D29A-A498-4060-AF0E-A449AF5937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https://editura.liternet.ro/" TargetMode="External"/><Relationship Id="rId3" Type="http://schemas.openxmlformats.org/officeDocument/2006/relationships/image" Target="../media/image1.emf"/><Relationship Id="rId7" Type="http://schemas.openxmlformats.org/officeDocument/2006/relationships/hyperlink" Target="http://editura.liternet.ro/" TargetMode="External"/><Relationship Id="rId2" Type="http://schemas.openxmlformats.org/officeDocument/2006/relationships/hyperlink" Target="http://www.liternet.ro/" TargetMode="External"/><Relationship Id="rId1" Type="http://schemas.openxmlformats.org/officeDocument/2006/relationships/hyperlink" Target="https://atelier.liternet.ro/" TargetMode="External"/><Relationship Id="rId6" Type="http://schemas.openxmlformats.org/officeDocument/2006/relationships/hyperlink" Target="https://agenda.liternet.ro/" TargetMode="External"/><Relationship Id="rId5" Type="http://schemas.openxmlformats.org/officeDocument/2006/relationships/hyperlink" Target="http://agenda.liternet.ro/" TargetMode="External"/><Relationship Id="rId4" Type="http://schemas.openxmlformats.org/officeDocument/2006/relationships/hyperlink" Target="https://www.liternet.ro/" TargetMode="External"/></Relationships>
</file>

<file path=xl/drawings/drawing1.xml><?xml version="1.0" encoding="utf-8"?>
<xdr:wsDr xmlns:xdr="http://schemas.openxmlformats.org/drawingml/2006/spreadsheetDrawing" xmlns:a="http://schemas.openxmlformats.org/drawingml/2006/main">
  <xdr:oneCellAnchor>
    <xdr:from>
      <xdr:col>1</xdr:col>
      <xdr:colOff>28575</xdr:colOff>
      <xdr:row>4</xdr:row>
      <xdr:rowOff>38100</xdr:rowOff>
    </xdr:from>
    <xdr:ext cx="6798739" cy="180975"/>
    <xdr:sp macro="" textlink="">
      <xdr:nvSpPr>
        <xdr:cNvPr id="2" name="Text Box 7">
          <a:extLst>
            <a:ext uri="{FF2B5EF4-FFF2-40B4-BE49-F238E27FC236}">
              <a16:creationId xmlns:a16="http://schemas.microsoft.com/office/drawing/2014/main" id="{CEE25782-CFCE-4464-A285-D6C6E103F6C1}"/>
            </a:ext>
          </a:extLst>
        </xdr:cNvPr>
        <xdr:cNvSpPr txBox="1">
          <a:spLocks noChangeArrowheads="1"/>
        </xdr:cNvSpPr>
      </xdr:nvSpPr>
      <xdr:spPr bwMode="auto">
        <a:xfrm>
          <a:off x="415925" y="723900"/>
          <a:ext cx="6798739" cy="18097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Teatru, Dans</a:t>
          </a:r>
        </a:p>
      </xdr:txBody>
    </xdr:sp>
    <xdr:clientData/>
  </xdr:oneCellAnchor>
  <xdr:twoCellAnchor>
    <xdr:from>
      <xdr:col>3</xdr:col>
      <xdr:colOff>1584960</xdr:colOff>
      <xdr:row>2</xdr:row>
      <xdr:rowOff>0</xdr:rowOff>
    </xdr:from>
    <xdr:to>
      <xdr:col>4</xdr:col>
      <xdr:colOff>723900</xdr:colOff>
      <xdr:row>3</xdr:row>
      <xdr:rowOff>0</xdr:rowOff>
    </xdr:to>
    <xdr:grpSp>
      <xdr:nvGrpSpPr>
        <xdr:cNvPr id="3" name="Group 21">
          <a:extLst>
            <a:ext uri="{FF2B5EF4-FFF2-40B4-BE49-F238E27FC236}">
              <a16:creationId xmlns:a16="http://schemas.microsoft.com/office/drawing/2014/main" id="{30E116A6-64E6-476D-9C70-6B8AAA11F09F}"/>
            </a:ext>
          </a:extLst>
        </xdr:cNvPr>
        <xdr:cNvGrpSpPr>
          <a:grpSpLocks/>
        </xdr:cNvGrpSpPr>
      </xdr:nvGrpSpPr>
      <xdr:grpSpPr bwMode="auto">
        <a:xfrm>
          <a:off x="4952840" y="473901"/>
          <a:ext cx="2054449" cy="189978"/>
          <a:chOff x="488" y="44"/>
          <a:chExt cx="133" cy="19"/>
        </a:xfrm>
      </xdr:grpSpPr>
      <xdr:sp macro="" textlink="">
        <xdr:nvSpPr>
          <xdr:cNvPr id="4" name="Text Box 22">
            <a:hlinkClick xmlns:r="http://schemas.openxmlformats.org/officeDocument/2006/relationships" r:id="rId1"/>
            <a:extLst>
              <a:ext uri="{FF2B5EF4-FFF2-40B4-BE49-F238E27FC236}">
                <a16:creationId xmlns:a16="http://schemas.microsoft.com/office/drawing/2014/main" id="{894F2AA7-EE45-0FB2-444F-48A8BC80F11E}"/>
              </a:ext>
            </a:extLst>
          </xdr:cNvPr>
          <xdr:cNvSpPr txBox="1">
            <a:spLocks noChangeArrowheads="1"/>
          </xdr:cNvSpPr>
        </xdr:nvSpPr>
        <xdr:spPr bwMode="auto">
          <a:xfrm>
            <a:off x="510" y="44"/>
            <a:ext cx="111"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Atelier LiterNet</a:t>
            </a:r>
          </a:p>
        </xdr:txBody>
      </xdr:sp>
      <xdr:sp macro="" textlink="">
        <xdr:nvSpPr>
          <xdr:cNvPr id="5" name="Text Box 23">
            <a:hlinkClick xmlns:r="http://schemas.openxmlformats.org/officeDocument/2006/relationships" r:id="rId2" tgtFrame="_parent"/>
            <a:extLst>
              <a:ext uri="{FF2B5EF4-FFF2-40B4-BE49-F238E27FC236}">
                <a16:creationId xmlns:a16="http://schemas.microsoft.com/office/drawing/2014/main" id="{243090F7-06AB-9C9C-D09E-5DE6BB9776F9}"/>
              </a:ext>
            </a:extLst>
          </xdr:cNvPr>
          <xdr:cNvSpPr txBox="1">
            <a:spLocks noChangeArrowheads="1"/>
          </xdr:cNvSpPr>
        </xdr:nvSpPr>
        <xdr:spPr bwMode="auto">
          <a:xfrm>
            <a:off x="488" y="44"/>
            <a:ext cx="21" cy="19"/>
          </a:xfrm>
          <a:prstGeom prst="rect">
            <a:avLst/>
          </a:prstGeom>
          <a:solidFill>
            <a:srgbClr val="443D20"/>
          </a:solidFill>
          <a:ln w="9525">
            <a:solidFill>
              <a:srgbClr val="443D20"/>
            </a:solidFill>
            <a:miter lim="800000"/>
            <a:headEnd/>
            <a:tailEnd/>
          </a:ln>
        </xdr:spPr>
      </xdr:sp>
    </xdr:grpSp>
    <xdr:clientData/>
  </xdr:twoCellAnchor>
  <xdr:oneCellAnchor>
    <xdr:from>
      <xdr:col>0</xdr:col>
      <xdr:colOff>289560</xdr:colOff>
      <xdr:row>0</xdr:row>
      <xdr:rowOff>60960</xdr:rowOff>
    </xdr:from>
    <xdr:ext cx="1540463" cy="299647"/>
    <xdr:sp macro="" textlink="">
      <xdr:nvSpPr>
        <xdr:cNvPr id="6" name="Object 1" hidden="1">
          <a:extLst>
            <a:ext uri="{63B3BB69-23CF-44E3-9099-C40C66FF867C}">
              <a14:compatExt xmlns:a14="http://schemas.microsoft.com/office/drawing/2010/main" spid="_x0000_s16385"/>
            </a:ext>
            <a:ext uri="{FF2B5EF4-FFF2-40B4-BE49-F238E27FC236}">
              <a16:creationId xmlns:a16="http://schemas.microsoft.com/office/drawing/2014/main" id="{667EC1C0-28F8-4719-B1DD-E03DFA103BAE}"/>
            </a:ext>
          </a:extLst>
        </xdr:cNvPr>
        <xdr:cNvSpPr/>
      </xdr:nvSpPr>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oneCellAnchor>
  <xdr:oneCellAnchor>
    <xdr:from>
      <xdr:col>0</xdr:col>
      <xdr:colOff>289560</xdr:colOff>
      <xdr:row>0</xdr:row>
      <xdr:rowOff>60960</xdr:rowOff>
    </xdr:from>
    <xdr:ext cx="1540463" cy="299647"/>
    <xdr:pic>
      <xdr:nvPicPr>
        <xdr:cNvPr id="7" name="Picture 1">
          <a:extLst>
            <a:ext uri="{FF2B5EF4-FFF2-40B4-BE49-F238E27FC236}">
              <a16:creationId xmlns:a16="http://schemas.microsoft.com/office/drawing/2014/main" id="{494C3549-39F5-4710-95BF-AC4F6ACD75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oneCellAnchor>
  <xdr:absoluteAnchor>
    <xdr:pos x="291046" y="458612"/>
    <xdr:ext cx="1967183" cy="173911"/>
    <xdr:grpSp>
      <xdr:nvGrpSpPr>
        <xdr:cNvPr id="8" name="Group 12">
          <a:hlinkClick xmlns:r="http://schemas.openxmlformats.org/officeDocument/2006/relationships" r:id="rId2" tgtFrame="_parent"/>
          <a:extLst>
            <a:ext uri="{FF2B5EF4-FFF2-40B4-BE49-F238E27FC236}">
              <a16:creationId xmlns:a16="http://schemas.microsoft.com/office/drawing/2014/main" id="{1743BA10-6AF0-4D40-93BA-637AD5537040}"/>
            </a:ext>
          </a:extLst>
        </xdr:cNvPr>
        <xdr:cNvGrpSpPr>
          <a:grpSpLocks/>
        </xdr:cNvGrpSpPr>
      </xdr:nvGrpSpPr>
      <xdr:grpSpPr bwMode="auto">
        <a:xfrm>
          <a:off x="291046" y="458612"/>
          <a:ext cx="1967183" cy="173911"/>
          <a:chOff x="1" y="45"/>
          <a:chExt cx="198" cy="19"/>
        </a:xfrm>
      </xdr:grpSpPr>
      <xdr:sp macro="" textlink="">
        <xdr:nvSpPr>
          <xdr:cNvPr id="9" name="Text Box 13">
            <a:hlinkClick xmlns:r="http://schemas.openxmlformats.org/officeDocument/2006/relationships" r:id="rId4"/>
            <a:extLst>
              <a:ext uri="{FF2B5EF4-FFF2-40B4-BE49-F238E27FC236}">
                <a16:creationId xmlns:a16="http://schemas.microsoft.com/office/drawing/2014/main" id="{B4E8CFD9-B8A4-2529-067C-F4EC9C016E38}"/>
              </a:ext>
            </a:extLst>
          </xdr:cNvPr>
          <xdr:cNvSpPr txBox="1">
            <a:spLocks noChangeArrowheads="1"/>
          </xdr:cNvSpPr>
        </xdr:nvSpPr>
        <xdr:spPr bwMode="auto">
          <a:xfrm>
            <a:off x="21" y="45"/>
            <a:ext cx="178"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LiterNet - Portalul cultural</a:t>
            </a:r>
          </a:p>
        </xdr:txBody>
      </xdr:sp>
      <xdr:sp macro="" textlink="">
        <xdr:nvSpPr>
          <xdr:cNvPr id="10" name="Text Box 14">
            <a:hlinkClick xmlns:r="http://schemas.openxmlformats.org/officeDocument/2006/relationships" r:id="rId2" tgtFrame="_parent"/>
            <a:extLst>
              <a:ext uri="{FF2B5EF4-FFF2-40B4-BE49-F238E27FC236}">
                <a16:creationId xmlns:a16="http://schemas.microsoft.com/office/drawing/2014/main" id="{2EEC17F4-3C51-3674-03B6-2F33A26FEABB}"/>
              </a:ext>
            </a:extLst>
          </xdr:cNvPr>
          <xdr:cNvSpPr txBox="1">
            <a:spLocks noChangeArrowheads="1"/>
          </xdr:cNvSpPr>
        </xdr:nvSpPr>
        <xdr:spPr bwMode="auto">
          <a:xfrm>
            <a:off x="1" y="45"/>
            <a:ext cx="19" cy="19"/>
          </a:xfrm>
          <a:prstGeom prst="rect">
            <a:avLst/>
          </a:prstGeom>
          <a:solidFill>
            <a:srgbClr val="443D20"/>
          </a:solidFill>
          <a:ln w="9525">
            <a:solidFill>
              <a:srgbClr val="443D20"/>
            </a:solidFill>
            <a:miter lim="800000"/>
            <a:headEnd/>
            <a:tailEnd/>
          </a:ln>
        </xdr:spPr>
      </xdr:sp>
    </xdr:grpSp>
    <xdr:clientData/>
  </xdr:absoluteAnchor>
  <xdr:absoluteAnchor>
    <xdr:pos x="2279074" y="458612"/>
    <xdr:ext cx="1401226" cy="173911"/>
    <xdr:grpSp>
      <xdr:nvGrpSpPr>
        <xdr:cNvPr id="11" name="Group 15">
          <a:hlinkClick xmlns:r="http://schemas.openxmlformats.org/officeDocument/2006/relationships" r:id="rId5" tgtFrame="_parent"/>
          <a:extLst>
            <a:ext uri="{FF2B5EF4-FFF2-40B4-BE49-F238E27FC236}">
              <a16:creationId xmlns:a16="http://schemas.microsoft.com/office/drawing/2014/main" id="{91664594-33F9-4D59-A7B7-814940149F5D}"/>
            </a:ext>
          </a:extLst>
        </xdr:cNvPr>
        <xdr:cNvGrpSpPr>
          <a:grpSpLocks/>
        </xdr:cNvGrpSpPr>
      </xdr:nvGrpSpPr>
      <xdr:grpSpPr bwMode="auto">
        <a:xfrm>
          <a:off x="2279074" y="458612"/>
          <a:ext cx="1401226" cy="173911"/>
          <a:chOff x="199" y="45"/>
          <a:chExt cx="139" cy="19"/>
        </a:xfrm>
      </xdr:grpSpPr>
      <xdr:sp macro="" textlink="">
        <xdr:nvSpPr>
          <xdr:cNvPr id="12" name="Text Box 16">
            <a:hlinkClick xmlns:r="http://schemas.openxmlformats.org/officeDocument/2006/relationships" r:id="rId6"/>
            <a:extLst>
              <a:ext uri="{FF2B5EF4-FFF2-40B4-BE49-F238E27FC236}">
                <a16:creationId xmlns:a16="http://schemas.microsoft.com/office/drawing/2014/main" id="{909240F1-7E67-F548-7AAB-CD7B54AFBBC0}"/>
              </a:ext>
            </a:extLst>
          </xdr:cNvPr>
          <xdr:cNvSpPr txBox="1">
            <a:spLocks noChangeArrowheads="1"/>
          </xdr:cNvSpPr>
        </xdr:nvSpPr>
        <xdr:spPr bwMode="auto">
          <a:xfrm>
            <a:off x="219" y="45"/>
            <a:ext cx="119"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vi-VN" sz="800" b="1" i="0" u="none" strike="noStrike" baseline="0">
                <a:solidFill>
                  <a:srgbClr val="800000"/>
                </a:solidFill>
                <a:latin typeface="Verdana"/>
              </a:rPr>
              <a:t>Agenda culturală</a:t>
            </a:r>
          </a:p>
        </xdr:txBody>
      </xdr:sp>
      <xdr:sp macro="" textlink="">
        <xdr:nvSpPr>
          <xdr:cNvPr id="13" name="Text Box 17">
            <a:hlinkClick xmlns:r="http://schemas.openxmlformats.org/officeDocument/2006/relationships" r:id="rId2" tgtFrame="_parent"/>
            <a:extLst>
              <a:ext uri="{FF2B5EF4-FFF2-40B4-BE49-F238E27FC236}">
                <a16:creationId xmlns:a16="http://schemas.microsoft.com/office/drawing/2014/main" id="{972F7AF8-13E5-BC8B-3E2E-2314F1284E05}"/>
              </a:ext>
            </a:extLst>
          </xdr:cNvPr>
          <xdr:cNvSpPr txBox="1">
            <a:spLocks noChangeArrowheads="1"/>
          </xdr:cNvSpPr>
        </xdr:nvSpPr>
        <xdr:spPr bwMode="auto">
          <a:xfrm>
            <a:off x="199" y="45"/>
            <a:ext cx="19" cy="19"/>
          </a:xfrm>
          <a:prstGeom prst="rect">
            <a:avLst/>
          </a:prstGeom>
          <a:solidFill>
            <a:srgbClr val="443D20"/>
          </a:solidFill>
          <a:ln w="9525">
            <a:solidFill>
              <a:srgbClr val="443D20"/>
            </a:solidFill>
            <a:miter lim="800000"/>
            <a:headEnd/>
            <a:tailEnd/>
          </a:ln>
        </xdr:spPr>
      </xdr:sp>
    </xdr:grpSp>
    <xdr:clientData/>
  </xdr:absoluteAnchor>
  <xdr:absoluteAnchor>
    <xdr:pos x="3701151" y="458612"/>
    <xdr:ext cx="1199949" cy="173911"/>
    <xdr:grpSp>
      <xdr:nvGrpSpPr>
        <xdr:cNvPr id="14" name="Group 18">
          <a:hlinkClick xmlns:r="http://schemas.openxmlformats.org/officeDocument/2006/relationships" r:id="rId7" tgtFrame="_parent"/>
          <a:extLst>
            <a:ext uri="{FF2B5EF4-FFF2-40B4-BE49-F238E27FC236}">
              <a16:creationId xmlns:a16="http://schemas.microsoft.com/office/drawing/2014/main" id="{7781E889-79FF-42C5-A2D1-68492E24C779}"/>
            </a:ext>
          </a:extLst>
        </xdr:cNvPr>
        <xdr:cNvGrpSpPr>
          <a:grpSpLocks/>
        </xdr:cNvGrpSpPr>
      </xdr:nvGrpSpPr>
      <xdr:grpSpPr bwMode="auto">
        <a:xfrm>
          <a:off x="3701151" y="458612"/>
          <a:ext cx="1199949" cy="173911"/>
          <a:chOff x="338" y="45"/>
          <a:chExt cx="112" cy="19"/>
        </a:xfrm>
      </xdr:grpSpPr>
      <xdr:sp macro="" textlink="">
        <xdr:nvSpPr>
          <xdr:cNvPr id="15" name="Text Box 19">
            <a:hlinkClick xmlns:r="http://schemas.openxmlformats.org/officeDocument/2006/relationships" r:id="rId8"/>
            <a:extLst>
              <a:ext uri="{FF2B5EF4-FFF2-40B4-BE49-F238E27FC236}">
                <a16:creationId xmlns:a16="http://schemas.microsoft.com/office/drawing/2014/main" id="{ACF2CD9C-C4CC-7D9F-4C29-C852C1F1A492}"/>
              </a:ext>
            </a:extLst>
          </xdr:cNvPr>
          <xdr:cNvSpPr txBox="1">
            <a:spLocks noChangeArrowheads="1"/>
          </xdr:cNvSpPr>
        </xdr:nvSpPr>
        <xdr:spPr bwMode="auto">
          <a:xfrm>
            <a:off x="358" y="45"/>
            <a:ext cx="92"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Editura LiterNet</a:t>
            </a:r>
          </a:p>
        </xdr:txBody>
      </xdr:sp>
      <xdr:sp macro="" textlink="">
        <xdr:nvSpPr>
          <xdr:cNvPr id="16" name="Text Box 20">
            <a:hlinkClick xmlns:r="http://schemas.openxmlformats.org/officeDocument/2006/relationships" r:id="rId2" tgtFrame="_parent"/>
            <a:extLst>
              <a:ext uri="{FF2B5EF4-FFF2-40B4-BE49-F238E27FC236}">
                <a16:creationId xmlns:a16="http://schemas.microsoft.com/office/drawing/2014/main" id="{BEE983B8-247D-69BE-2D31-E98DC02DEE3D}"/>
              </a:ext>
            </a:extLst>
          </xdr:cNvPr>
          <xdr:cNvSpPr txBox="1">
            <a:spLocks noChangeArrowheads="1"/>
          </xdr:cNvSpPr>
        </xdr:nvSpPr>
        <xdr:spPr bwMode="auto">
          <a:xfrm>
            <a:off x="338" y="45"/>
            <a:ext cx="19" cy="19"/>
          </a:xfrm>
          <a:prstGeom prst="rect">
            <a:avLst/>
          </a:prstGeom>
          <a:solidFill>
            <a:srgbClr val="443D20"/>
          </a:solidFill>
          <a:ln w="9525">
            <a:solidFill>
              <a:srgbClr val="443D20"/>
            </a:solidFill>
            <a:miter lim="800000"/>
            <a:headEnd/>
            <a:tailEnd/>
          </a:ln>
        </xdr:spPr>
      </xdr:sp>
    </xdr:grpSp>
    <xdr:clientData/>
  </xdr:absoluteAnchor>
  <xdr:twoCellAnchor>
    <xdr:from>
      <xdr:col>1</xdr:col>
      <xdr:colOff>4410</xdr:colOff>
      <xdr:row>193</xdr:row>
      <xdr:rowOff>44098</xdr:rowOff>
    </xdr:from>
    <xdr:to>
      <xdr:col>5</xdr:col>
      <xdr:colOff>798155</xdr:colOff>
      <xdr:row>193</xdr:row>
      <xdr:rowOff>225073</xdr:rowOff>
    </xdr:to>
    <xdr:sp macro="" textlink="">
      <xdr:nvSpPr>
        <xdr:cNvPr id="17" name="Text Box 33">
          <a:extLst>
            <a:ext uri="{FF2B5EF4-FFF2-40B4-BE49-F238E27FC236}">
              <a16:creationId xmlns:a16="http://schemas.microsoft.com/office/drawing/2014/main" id="{70C06BD7-8A96-4D0C-B17A-927D9B8928D1}"/>
            </a:ext>
          </a:extLst>
        </xdr:cNvPr>
        <xdr:cNvSpPr txBox="1">
          <a:spLocks noChangeArrowheads="1"/>
        </xdr:cNvSpPr>
      </xdr:nvSpPr>
      <xdr:spPr bwMode="auto">
        <a:xfrm>
          <a:off x="391760" y="39026748"/>
          <a:ext cx="7746995" cy="180975"/>
        </a:xfrm>
        <a:prstGeom prst="rect">
          <a:avLst/>
        </a:prstGeom>
        <a:solidFill>
          <a:srgbClr val="E3DEC1"/>
        </a:solidFill>
        <a:ln w="9525">
          <a:solidFill>
            <a:srgbClr val="CAC08A"/>
          </a:solidFill>
          <a:miter lim="800000"/>
          <a:headEnd/>
          <a:tailEnd/>
        </a:ln>
      </xdr:spPr>
      <xdr:txBody>
        <a:bodyPr vertOverflow="clip" wrap="square" lIns="36000" tIns="0" rIns="0" bIns="0" anchor="ctr" upright="1"/>
        <a:lstStyle/>
        <a:p>
          <a:pPr algn="l" rtl="0">
            <a:defRPr sz="1000"/>
          </a:pPr>
          <a:r>
            <a:rPr lang="vi-VN" sz="800" b="1" i="0" u="none" strike="noStrike" baseline="0">
              <a:solidFill>
                <a:srgbClr val="800000"/>
              </a:solidFill>
              <a:latin typeface="Verdana"/>
            </a:rPr>
            <a:t>Operă, operetă, concerte</a:t>
          </a:r>
        </a:p>
      </xdr:txBody>
    </xdr:sp>
    <xdr:clientData/>
  </xdr:twoCellAnchor>
  <xdr:oneCellAnchor>
    <xdr:from>
      <xdr:col>0</xdr:col>
      <xdr:colOff>388055</xdr:colOff>
      <xdr:row>212</xdr:row>
      <xdr:rowOff>26459</xdr:rowOff>
    </xdr:from>
    <xdr:ext cx="6813991" cy="209550"/>
    <xdr:sp macro="" textlink="">
      <xdr:nvSpPr>
        <xdr:cNvPr id="18" name="Text Box 26">
          <a:extLst>
            <a:ext uri="{FF2B5EF4-FFF2-40B4-BE49-F238E27FC236}">
              <a16:creationId xmlns:a16="http://schemas.microsoft.com/office/drawing/2014/main" id="{CCEA5BAF-C348-4197-A12A-8AC58991F004}"/>
            </a:ext>
          </a:extLst>
        </xdr:cNvPr>
        <xdr:cNvSpPr txBox="1">
          <a:spLocks noChangeArrowheads="1"/>
        </xdr:cNvSpPr>
      </xdr:nvSpPr>
      <xdr:spPr bwMode="auto">
        <a:xfrm>
          <a:off x="388055" y="54230059"/>
          <a:ext cx="6813991" cy="20955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TV</a:t>
          </a:r>
        </a:p>
      </xdr:txBody>
    </xdr:sp>
    <xdr:clientData/>
  </xdr:oneCellAnchor>
  <xdr:oneCellAnchor>
    <xdr:from>
      <xdr:col>1</xdr:col>
      <xdr:colOff>8820</xdr:colOff>
      <xdr:row>508</xdr:row>
      <xdr:rowOff>44098</xdr:rowOff>
    </xdr:from>
    <xdr:ext cx="8263301" cy="168070"/>
    <xdr:sp macro="" textlink="">
      <xdr:nvSpPr>
        <xdr:cNvPr id="19" name="Text Box 27">
          <a:extLst>
            <a:ext uri="{FF2B5EF4-FFF2-40B4-BE49-F238E27FC236}">
              <a16:creationId xmlns:a16="http://schemas.microsoft.com/office/drawing/2014/main" id="{FDAA7740-1186-430C-9B74-7C721E54E1B8}"/>
            </a:ext>
          </a:extLst>
        </xdr:cNvPr>
        <xdr:cNvSpPr txBox="1">
          <a:spLocks noChangeArrowheads="1"/>
        </xdr:cNvSpPr>
      </xdr:nvSpPr>
      <xdr:spPr bwMode="auto">
        <a:xfrm>
          <a:off x="396170" y="108597348"/>
          <a:ext cx="8263301" cy="16807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Cinematografe</a:t>
          </a:r>
        </a:p>
      </xdr:txBody>
    </xdr:sp>
    <xdr:clientData/>
  </xdr:oneCellAnchor>
  <xdr:oneCellAnchor>
    <xdr:from>
      <xdr:col>1</xdr:col>
      <xdr:colOff>0</xdr:colOff>
      <xdr:row>664</xdr:row>
      <xdr:rowOff>35278</xdr:rowOff>
    </xdr:from>
    <xdr:ext cx="1059180" cy="200025"/>
    <xdr:sp macro="" textlink="">
      <xdr:nvSpPr>
        <xdr:cNvPr id="20" name="Text Box 30">
          <a:extLst>
            <a:ext uri="{FF2B5EF4-FFF2-40B4-BE49-F238E27FC236}">
              <a16:creationId xmlns:a16="http://schemas.microsoft.com/office/drawing/2014/main" id="{20900821-AF8F-471F-8712-9979BC05B064}"/>
            </a:ext>
          </a:extLst>
        </xdr:cNvPr>
        <xdr:cNvSpPr txBox="1">
          <a:spLocks noChangeArrowheads="1"/>
        </xdr:cNvSpPr>
      </xdr:nvSpPr>
      <xdr:spPr bwMode="auto">
        <a:xfrm>
          <a:off x="387350" y="172431428"/>
          <a:ext cx="1059180" cy="20002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Legenda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ocs.google.com/forms/d/e/1FAIpQLSeHUV31GMsm6ALz-thRfxBzEfv_vg2uBa6xFIEiQD7pyK44PA/viewform" TargetMode="External"/><Relationship Id="rId13" Type="http://schemas.openxmlformats.org/officeDocument/2006/relationships/hyperlink" Target="https://docs.google.com/forms/d/e/1FAIpQLSfsn1TbL8f2YjPDNcLTzwa3M3NGSQXXAM6ZroCHPEQtIr2x8w/viewform" TargetMode="External"/><Relationship Id="rId18" Type="http://schemas.openxmlformats.org/officeDocument/2006/relationships/hyperlink" Target="https://docs.google.com/forms/d/e/1FAIpQLSdo5BTz42hYI4W272_uPi6zyJKcGUh6H201Hw813SWCt9nJPQ/viewform" TargetMode="External"/><Relationship Id="rId3" Type="http://schemas.openxmlformats.org/officeDocument/2006/relationships/hyperlink" Target="https://docs.google.com/forms/d/e/1FAIpQLSejmSa29BB7HVAPVb_EIFoH57yv_QVfCnR4gIip56KpJR3KdA/viewform" TargetMode="External"/><Relationship Id="rId21" Type="http://schemas.openxmlformats.org/officeDocument/2006/relationships/hyperlink" Target="https://docs.google.com/forms/d/e/1FAIpQLScbz77LfSyZebSPuzk6zn3U7W__6vqcI8IBvBgPYtD_G0oVrw/viewform" TargetMode="External"/><Relationship Id="rId7" Type="http://schemas.openxmlformats.org/officeDocument/2006/relationships/hyperlink" Target="https://docs.google.com/forms/d/e/1FAIpQLScvh7F_yD3a6jOUFD8jtoaMZPiG33xMQnqfD32HcEKArbQzPQ/viewform" TargetMode="External"/><Relationship Id="rId12" Type="http://schemas.openxmlformats.org/officeDocument/2006/relationships/hyperlink" Target="https://docs.google.com/forms/d/e/1FAIpQLSdB1RBUQgvbrBi0hcA7rfkOD7EVkaPaKEklooS-73_od7izkg/viewform" TargetMode="External"/><Relationship Id="rId17" Type="http://schemas.openxmlformats.org/officeDocument/2006/relationships/hyperlink" Target="https://docs.google.com/forms/d/e/1FAIpQLSclqazVL6SHoVVjZX42lL2GQ7e4Zc5yKAfsI9asqQdxpJuFGA/viewform" TargetMode="External"/><Relationship Id="rId2" Type="http://schemas.openxmlformats.org/officeDocument/2006/relationships/hyperlink" Target="https://docs.google.com/forms/d/e/1FAIpQLScVFeDo8VnL5Qy6pcNJ2kGZXuVimF0M12S9rsXUkfBae-ML0A/viewform" TargetMode="External"/><Relationship Id="rId16" Type="http://schemas.openxmlformats.org/officeDocument/2006/relationships/hyperlink" Target="https://docs.google.com/forms/d/e/1FAIpQLSc08W4PdWRZ-orJOtoJvkvWwMJTIL6aWl8pAlDfEFAPubZXQQ/viewform" TargetMode="External"/><Relationship Id="rId20" Type="http://schemas.openxmlformats.org/officeDocument/2006/relationships/hyperlink" Target="https://docs.google.com/forms/d/e/1FAIpQLSfvY-zeahZnM215ddR5kLGmc9uzH6T965soQ8J4XDc009dQGA/viewform" TargetMode="External"/><Relationship Id="rId1" Type="http://schemas.openxmlformats.org/officeDocument/2006/relationships/hyperlink" Target="https://arhiva.unatc.ro/filme-unatc/" TargetMode="External"/><Relationship Id="rId6" Type="http://schemas.openxmlformats.org/officeDocument/2006/relationships/hyperlink" Target="https://docs.google.com/forms/d/e/1FAIpQLSfydVUcuqjXv2ZI_y_S0NdnNlBroWJHxVRBhEj0wGA-c-tnGA/viewform" TargetMode="External"/><Relationship Id="rId11" Type="http://schemas.openxmlformats.org/officeDocument/2006/relationships/hyperlink" Target="https://docs.google.com/forms/d/e/1FAIpQLSfscISf238BsdGYi70zjCOlyK2vqNsabLHm3TDGuozPkXj4Fg/viewform" TargetMode="External"/><Relationship Id="rId24" Type="http://schemas.openxmlformats.org/officeDocument/2006/relationships/drawing" Target="../drawings/drawing1.xml"/><Relationship Id="rId5" Type="http://schemas.openxmlformats.org/officeDocument/2006/relationships/hyperlink" Target="https://docs.google.com/forms/d/e/1FAIpQLSdZd63WLPTxG9XX8QIf1FX0IH_tssV8UpB9hbyOd2NowqkAsQ/viewform" TargetMode="External"/><Relationship Id="rId15" Type="http://schemas.openxmlformats.org/officeDocument/2006/relationships/hyperlink" Target="https://docs.google.com/forms/d/e/1FAIpQLSfsn1TbL8f2YjPDNcLTzwa3M3NGSQXXAM6ZroCHPEQtIr2x8w/viewform" TargetMode="External"/><Relationship Id="rId23" Type="http://schemas.openxmlformats.org/officeDocument/2006/relationships/printerSettings" Target="../printerSettings/printerSettings1.bin"/><Relationship Id="rId10" Type="http://schemas.openxmlformats.org/officeDocument/2006/relationships/hyperlink" Target="https://docs.google.com/forms/d/e/1FAIpQLSfscISf238BsdGYi70zjCOlyK2vqNsabLHm3TDGuozPkXj4Fg/viewform" TargetMode="External"/><Relationship Id="rId19" Type="http://schemas.openxmlformats.org/officeDocument/2006/relationships/hyperlink" Target="https://docs.google.com/forms/d/e/1FAIpQLSfvY-zeahZnM215ddR5kLGmc9uzH6T965soQ8J4XDc009dQGA/viewform" TargetMode="External"/><Relationship Id="rId4" Type="http://schemas.openxmlformats.org/officeDocument/2006/relationships/hyperlink" Target="https://docs.google.com/forms/d/e/1FAIpQLSdFogx3Yl4BRIVWaQeUx93OJ-O6R2sKm7xw8ks3FZ8wPdOruw/viewform" TargetMode="External"/><Relationship Id="rId9" Type="http://schemas.openxmlformats.org/officeDocument/2006/relationships/hyperlink" Target="https://docs.google.com/forms/d/e/1FAIpQLSeHUV31GMsm6ALz-thRfxBzEfv_vg2uBa6xFIEiQD7pyK44PA/viewform" TargetMode="External"/><Relationship Id="rId14" Type="http://schemas.openxmlformats.org/officeDocument/2006/relationships/hyperlink" Target="https://docs.google.com/forms/d/e/1FAIpQLSfsn1TbL8f2YjPDNcLTzwa3M3NGSQXXAM6ZroCHPEQtIr2x8w/viewform" TargetMode="External"/><Relationship Id="rId22" Type="http://schemas.openxmlformats.org/officeDocument/2006/relationships/hyperlink" Target="https://docs.google.com/forms/d/e/1FAIpQLScJQgPZnLidpl1rr5nRC7PQDppNthOIAgjy2U4So_U7BBNXxA/viewfor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5A6D8-892E-4821-9D46-070F9900BC91}">
  <sheetPr codeName="Sheet1"/>
  <dimension ref="A1:J668"/>
  <sheetViews>
    <sheetView showGridLines="0" showZeros="0" tabSelected="1" zoomScale="120" zoomScaleNormal="120" workbookViewId="0"/>
  </sheetViews>
  <sheetFormatPr defaultColWidth="9.1796875" defaultRowHeight="11.5" outlineLevelRow="1" x14ac:dyDescent="0.25"/>
  <cols>
    <col min="1" max="1" width="4.453125" style="1" customWidth="1"/>
    <col min="2" max="2" width="16.453125" style="1" customWidth="1"/>
    <col min="3" max="3" width="25.54296875" style="2" customWidth="1"/>
    <col min="4" max="4" width="41" style="1" customWidth="1"/>
    <col min="5" max="5" width="16.54296875" style="1" customWidth="1"/>
    <col min="6" max="6" width="14.453125" style="1" customWidth="1"/>
    <col min="7" max="7" width="31" style="1" customWidth="1"/>
    <col min="8" max="8" width="21.453125" style="11" customWidth="1"/>
    <col min="9" max="9" width="16.81640625" style="3" customWidth="1"/>
    <col min="10" max="10" width="7.453125" style="3" customWidth="1"/>
    <col min="11" max="16384" width="9.1796875" style="4"/>
  </cols>
  <sheetData>
    <row r="1" spans="1:10" ht="14.5" customHeight="1" x14ac:dyDescent="0.25">
      <c r="H1" s="1"/>
    </row>
    <row r="2" spans="1:10" ht="21" customHeight="1" x14ac:dyDescent="0.25">
      <c r="H2" s="1"/>
    </row>
    <row r="3" spans="1:10" ht="14.25" customHeight="1" x14ac:dyDescent="0.25">
      <c r="B3" s="5"/>
      <c r="C3" s="6"/>
      <c r="D3" s="7"/>
      <c r="E3" s="7"/>
      <c r="F3" s="7"/>
      <c r="G3" s="7"/>
      <c r="H3" s="7"/>
      <c r="I3" s="8"/>
      <c r="J3" s="8"/>
    </row>
    <row r="4" spans="1:10" ht="4.5" customHeight="1" x14ac:dyDescent="0.25">
      <c r="H4" s="1"/>
    </row>
    <row r="5" spans="1:10" s="15" customFormat="1" ht="12.75" customHeight="1" x14ac:dyDescent="0.35">
      <c r="A5" s="13"/>
      <c r="B5" s="9" t="s">
        <v>0</v>
      </c>
      <c r="C5" s="10"/>
      <c r="D5" s="11"/>
      <c r="E5" s="11"/>
      <c r="F5" s="11"/>
      <c r="G5" s="11"/>
      <c r="H5" s="11"/>
      <c r="I5" s="12"/>
      <c r="J5" s="12"/>
    </row>
    <row r="6" spans="1:10" s="15" customFormat="1" ht="8.5" customHeight="1" thickBot="1" x14ac:dyDescent="0.4">
      <c r="A6" s="13"/>
      <c r="B6" s="16"/>
      <c r="C6" s="10"/>
      <c r="D6" s="11"/>
      <c r="E6" s="11"/>
      <c r="F6" s="11"/>
      <c r="G6" s="11"/>
      <c r="H6" s="11"/>
      <c r="I6" s="12"/>
      <c r="J6" s="12"/>
    </row>
    <row r="7" spans="1:10" s="23" customFormat="1" ht="12" thickBot="1" x14ac:dyDescent="0.4">
      <c r="A7" s="13"/>
      <c r="B7" s="58" t="s">
        <v>1</v>
      </c>
      <c r="C7" s="59" t="s">
        <v>2</v>
      </c>
      <c r="D7" s="20" t="s">
        <v>3</v>
      </c>
      <c r="E7" s="20" t="s">
        <v>4</v>
      </c>
      <c r="F7" s="20" t="s">
        <v>5</v>
      </c>
      <c r="G7" s="20" t="s">
        <v>6</v>
      </c>
      <c r="H7" s="20" t="s">
        <v>7</v>
      </c>
      <c r="I7" s="21" t="s">
        <v>8</v>
      </c>
      <c r="J7" s="60" t="s">
        <v>9</v>
      </c>
    </row>
    <row r="8" spans="1:10" ht="10.5" customHeight="1" thickTop="1" x14ac:dyDescent="0.25">
      <c r="A8" s="13" t="s">
        <v>400</v>
      </c>
      <c r="B8" s="61" t="s">
        <v>13</v>
      </c>
      <c r="C8" s="62" t="s">
        <v>46</v>
      </c>
      <c r="D8" s="63" t="s">
        <v>461</v>
      </c>
      <c r="E8" s="63" t="s">
        <v>462</v>
      </c>
      <c r="F8" s="63" t="s">
        <v>463</v>
      </c>
      <c r="G8" s="63" t="s">
        <v>464</v>
      </c>
      <c r="H8" s="63" t="s">
        <v>465</v>
      </c>
      <c r="I8" s="64" t="s">
        <v>466</v>
      </c>
      <c r="J8" s="65" t="s">
        <v>385</v>
      </c>
    </row>
    <row r="9" spans="1:10" ht="10.5" customHeight="1" x14ac:dyDescent="0.25">
      <c r="A9" s="13" t="s">
        <v>400</v>
      </c>
      <c r="B9" s="53" t="s">
        <v>13</v>
      </c>
      <c r="C9" s="54" t="s">
        <v>52</v>
      </c>
      <c r="D9" s="55" t="str">
        <f>HYPERLINK("https://agenda.liternet.ro/cronici/zbordeasupraunuicuibdecucicristache.html","Zbor deasupra unui cuib de cuci *)")</f>
        <v>Zbor deasupra unui cuib de cuci *)</v>
      </c>
      <c r="E9" s="55" t="s">
        <v>541</v>
      </c>
      <c r="F9" s="55" t="s">
        <v>542</v>
      </c>
      <c r="G9" s="55" t="s">
        <v>543</v>
      </c>
      <c r="H9" s="55" t="s">
        <v>544</v>
      </c>
      <c r="I9" s="56" t="s">
        <v>545</v>
      </c>
      <c r="J9" s="57" t="s">
        <v>385</v>
      </c>
    </row>
    <row r="10" spans="1:10" ht="10.5" customHeight="1" x14ac:dyDescent="0.25">
      <c r="A10" s="13" t="s">
        <v>400</v>
      </c>
      <c r="B10" s="27" t="s">
        <v>13</v>
      </c>
      <c r="C10" s="28" t="s">
        <v>14</v>
      </c>
      <c r="D10" s="24" t="s">
        <v>395</v>
      </c>
      <c r="E10" s="24" t="s">
        <v>396</v>
      </c>
      <c r="F10" s="24" t="s">
        <v>397</v>
      </c>
      <c r="G10" s="24" t="s">
        <v>398</v>
      </c>
      <c r="H10" s="24" t="s">
        <v>399</v>
      </c>
      <c r="I10" s="29" t="s">
        <v>15</v>
      </c>
      <c r="J10" s="26" t="s">
        <v>385</v>
      </c>
    </row>
    <row r="11" spans="1:10" ht="10.5" customHeight="1" x14ac:dyDescent="0.25">
      <c r="A11" s="13" t="s">
        <v>400</v>
      </c>
      <c r="B11" s="27" t="s">
        <v>13</v>
      </c>
      <c r="C11" s="28" t="s">
        <v>14</v>
      </c>
      <c r="D11" s="24" t="str">
        <f>HYPERLINK("https://agenda.liternet.ro/cronici/marystuart.html","Mary Stuart *)")</f>
        <v>Mary Stuart *)</v>
      </c>
      <c r="E11" s="24" t="s">
        <v>567</v>
      </c>
      <c r="F11" s="24" t="s">
        <v>539</v>
      </c>
      <c r="G11" s="24" t="s">
        <v>568</v>
      </c>
      <c r="H11" s="24" t="s">
        <v>569</v>
      </c>
      <c r="I11" s="32" t="s">
        <v>570</v>
      </c>
      <c r="J11" s="26" t="s">
        <v>385</v>
      </c>
    </row>
    <row r="12" spans="1:10" ht="10.5" customHeight="1" x14ac:dyDescent="0.25">
      <c r="A12" s="13" t="s">
        <v>400</v>
      </c>
      <c r="B12" s="27" t="s">
        <v>13</v>
      </c>
      <c r="C12" s="28" t="s">
        <v>14</v>
      </c>
      <c r="D12" s="24" t="str">
        <f>HYPERLINK("https://agenda.liternet.ro/cronici/casacurata.html","Casa curată *)")</f>
        <v>Casa curată *)</v>
      </c>
      <c r="E12" s="24" t="s">
        <v>586</v>
      </c>
      <c r="F12" s="24" t="s">
        <v>477</v>
      </c>
      <c r="G12" s="24" t="s">
        <v>587</v>
      </c>
      <c r="H12" s="24" t="s">
        <v>588</v>
      </c>
      <c r="I12" s="31" t="s">
        <v>589</v>
      </c>
      <c r="J12" s="26" t="s">
        <v>385</v>
      </c>
    </row>
    <row r="13" spans="1:10" ht="10.5" customHeight="1" x14ac:dyDescent="0.25">
      <c r="A13" s="13" t="s">
        <v>400</v>
      </c>
      <c r="B13" s="27" t="s">
        <v>13</v>
      </c>
      <c r="C13" s="28" t="s">
        <v>14</v>
      </c>
      <c r="D13" s="24" t="s">
        <v>608</v>
      </c>
      <c r="E13" s="24" t="s">
        <v>430</v>
      </c>
      <c r="F13" s="24" t="s">
        <v>609</v>
      </c>
      <c r="G13" s="24" t="s">
        <v>610</v>
      </c>
      <c r="H13" s="24" t="s">
        <v>611</v>
      </c>
      <c r="I13" s="32" t="s">
        <v>589</v>
      </c>
      <c r="J13" s="26" t="s">
        <v>385</v>
      </c>
    </row>
    <row r="14" spans="1:10" ht="10.5" customHeight="1" x14ac:dyDescent="0.25">
      <c r="A14" s="13" t="s">
        <v>400</v>
      </c>
      <c r="B14" s="27" t="s">
        <v>13</v>
      </c>
      <c r="C14" s="28" t="s">
        <v>14</v>
      </c>
      <c r="D14" s="24" t="str">
        <f>HYPERLINK("https://agenda.liternet.ro/cronici/macel.html","Măcel *)")</f>
        <v>Măcel *)</v>
      </c>
      <c r="E14" s="24" t="s">
        <v>661</v>
      </c>
      <c r="F14" s="24" t="s">
        <v>662</v>
      </c>
      <c r="G14" s="24" t="s">
        <v>663</v>
      </c>
      <c r="H14" s="24" t="s">
        <v>664</v>
      </c>
      <c r="I14" s="31" t="s">
        <v>614</v>
      </c>
      <c r="J14" s="26" t="s">
        <v>385</v>
      </c>
    </row>
    <row r="15" spans="1:10" ht="10.5" customHeight="1" x14ac:dyDescent="0.25">
      <c r="A15" s="13" t="s">
        <v>400</v>
      </c>
      <c r="B15" s="27" t="s">
        <v>13</v>
      </c>
      <c r="C15" s="28" t="s">
        <v>14</v>
      </c>
      <c r="D15" s="24" t="str">
        <f>HYPERLINK("https://agenda.liternet.ro/cronici/artajuncu.html","Artă *)")</f>
        <v>Artă *)</v>
      </c>
      <c r="E15" s="24" t="s">
        <v>661</v>
      </c>
      <c r="F15" s="24" t="s">
        <v>565</v>
      </c>
      <c r="G15" s="24" t="s">
        <v>790</v>
      </c>
      <c r="H15" s="24" t="s">
        <v>791</v>
      </c>
      <c r="I15" s="31" t="s">
        <v>792</v>
      </c>
      <c r="J15" s="26" t="s">
        <v>385</v>
      </c>
    </row>
    <row r="16" spans="1:10" ht="10.5" customHeight="1" x14ac:dyDescent="0.25">
      <c r="A16" s="13" t="s">
        <v>400</v>
      </c>
      <c r="B16" s="27" t="s">
        <v>13</v>
      </c>
      <c r="C16" s="28" t="s">
        <v>51</v>
      </c>
      <c r="D16" s="24" t="str">
        <f>HYPERLINK("https://agenda.liternet.ro/cronici/vizitatorul.html","Vizitatorul *)")</f>
        <v>Vizitatorul *)</v>
      </c>
      <c r="E16" s="24" t="s">
        <v>546</v>
      </c>
      <c r="F16" s="24" t="s">
        <v>547</v>
      </c>
      <c r="G16" s="24" t="s">
        <v>548</v>
      </c>
      <c r="H16" s="24" t="s">
        <v>544</v>
      </c>
      <c r="I16" s="31" t="s">
        <v>545</v>
      </c>
      <c r="J16" s="26" t="s">
        <v>385</v>
      </c>
    </row>
    <row r="17" spans="1:10" ht="10.5" customHeight="1" x14ac:dyDescent="0.25">
      <c r="A17" s="13" t="s">
        <v>400</v>
      </c>
      <c r="B17" s="27" t="s">
        <v>13</v>
      </c>
      <c r="C17" s="28" t="s">
        <v>51</v>
      </c>
      <c r="D17" s="24" t="str">
        <f>HYPERLINK("https://agenda.liternet.ro/cronici/tradaredebu.html","Trădare *)")</f>
        <v>Trădare *)</v>
      </c>
      <c r="E17" s="24" t="s">
        <v>441</v>
      </c>
      <c r="F17" s="24" t="s">
        <v>850</v>
      </c>
      <c r="G17" s="24" t="s">
        <v>851</v>
      </c>
      <c r="H17" s="24" t="s">
        <v>677</v>
      </c>
      <c r="I17" s="31" t="s">
        <v>614</v>
      </c>
      <c r="J17" s="26" t="s">
        <v>385</v>
      </c>
    </row>
    <row r="18" spans="1:10" ht="10.5" customHeight="1" x14ac:dyDescent="0.25">
      <c r="A18" s="13" t="s">
        <v>460</v>
      </c>
      <c r="B18" s="27" t="s">
        <v>43</v>
      </c>
      <c r="C18" s="28" t="s">
        <v>47</v>
      </c>
      <c r="D18" s="24" t="s">
        <v>467</v>
      </c>
      <c r="E18" s="24" t="s">
        <v>468</v>
      </c>
      <c r="F18" s="24" t="s">
        <v>469</v>
      </c>
      <c r="G18" s="24" t="s">
        <v>470</v>
      </c>
      <c r="H18" s="24" t="s">
        <v>465</v>
      </c>
      <c r="I18" s="31" t="s">
        <v>466</v>
      </c>
      <c r="J18" s="26" t="s">
        <v>385</v>
      </c>
    </row>
    <row r="19" spans="1:10" ht="10.5" customHeight="1" x14ac:dyDescent="0.25">
      <c r="A19" s="13" t="s">
        <v>460</v>
      </c>
      <c r="B19" s="30" t="s">
        <v>43</v>
      </c>
      <c r="C19" s="28" t="s">
        <v>44</v>
      </c>
      <c r="D19" s="24" t="s">
        <v>457</v>
      </c>
      <c r="E19" s="24"/>
      <c r="F19" s="24" t="s">
        <v>458</v>
      </c>
      <c r="G19" s="24" t="s">
        <v>459</v>
      </c>
      <c r="H19" s="24" t="s">
        <v>45</v>
      </c>
      <c r="I19" s="25"/>
      <c r="J19" s="26" t="s">
        <v>391</v>
      </c>
    </row>
    <row r="20" spans="1:10" ht="10.5" customHeight="1" x14ac:dyDescent="0.25">
      <c r="A20" s="13" t="s">
        <v>460</v>
      </c>
      <c r="B20" s="27" t="s">
        <v>43</v>
      </c>
      <c r="C20" s="28" t="s">
        <v>14</v>
      </c>
      <c r="D20" s="24" t="str">
        <f>HYPERLINK("https://agenda.liternet.ro/cronici/luptesimetamorfoze.html","Lupte și metamorfoze *)")</f>
        <v>Lupte și metamorfoze *)</v>
      </c>
      <c r="E20" s="24" t="s">
        <v>525</v>
      </c>
      <c r="F20" s="24" t="s">
        <v>526</v>
      </c>
      <c r="G20" s="24" t="s">
        <v>527</v>
      </c>
      <c r="H20" s="24" t="s">
        <v>528</v>
      </c>
      <c r="I20" s="31" t="s">
        <v>529</v>
      </c>
      <c r="J20" s="26" t="s">
        <v>385</v>
      </c>
    </row>
    <row r="21" spans="1:10" ht="10.5" customHeight="1" x14ac:dyDescent="0.25">
      <c r="A21" s="13" t="s">
        <v>460</v>
      </c>
      <c r="B21" s="27" t="s">
        <v>43</v>
      </c>
      <c r="C21" s="28" t="s">
        <v>14</v>
      </c>
      <c r="D21" s="24" t="str">
        <f>HYPERLINK("https://agenda.liternet.ro/cronici/marystuart.html","Mary Stuart *)")</f>
        <v>Mary Stuart *)</v>
      </c>
      <c r="E21" s="24" t="s">
        <v>567</v>
      </c>
      <c r="F21" s="24" t="s">
        <v>539</v>
      </c>
      <c r="G21" s="24" t="s">
        <v>568</v>
      </c>
      <c r="H21" s="24" t="s">
        <v>569</v>
      </c>
      <c r="I21" s="32" t="s">
        <v>570</v>
      </c>
      <c r="J21" s="26" t="s">
        <v>385</v>
      </c>
    </row>
    <row r="22" spans="1:10" ht="10.5" customHeight="1" x14ac:dyDescent="0.25">
      <c r="A22" s="13" t="s">
        <v>460</v>
      </c>
      <c r="B22" s="27" t="s">
        <v>43</v>
      </c>
      <c r="C22" s="28" t="s">
        <v>14</v>
      </c>
      <c r="D22" s="24" t="str">
        <f>HYPERLINK("https://agenda.liternet.ro/cronici/balena.html","Balena *)")</f>
        <v>Balena *)</v>
      </c>
      <c r="E22" s="24" t="s">
        <v>681</v>
      </c>
      <c r="F22" s="24" t="s">
        <v>682</v>
      </c>
      <c r="G22" s="24" t="s">
        <v>683</v>
      </c>
      <c r="H22" s="24" t="s">
        <v>684</v>
      </c>
      <c r="I22" s="31" t="s">
        <v>614</v>
      </c>
      <c r="J22" s="26" t="s">
        <v>385</v>
      </c>
    </row>
    <row r="23" spans="1:10" ht="10.5" customHeight="1" x14ac:dyDescent="0.25">
      <c r="A23" s="13" t="s">
        <v>460</v>
      </c>
      <c r="B23" s="27" t="s">
        <v>43</v>
      </c>
      <c r="C23" s="28" t="s">
        <v>51</v>
      </c>
      <c r="D23" s="24" t="s">
        <v>504</v>
      </c>
      <c r="E23" s="24" t="s">
        <v>505</v>
      </c>
      <c r="F23" s="24" t="s">
        <v>506</v>
      </c>
      <c r="G23" s="24" t="s">
        <v>507</v>
      </c>
      <c r="H23" s="24" t="s">
        <v>508</v>
      </c>
      <c r="I23" s="31" t="s">
        <v>509</v>
      </c>
      <c r="J23" s="26" t="s">
        <v>385</v>
      </c>
    </row>
    <row r="24" spans="1:10" ht="10.5" customHeight="1" x14ac:dyDescent="0.25">
      <c r="A24" s="13" t="s">
        <v>460</v>
      </c>
      <c r="B24" s="27" t="s">
        <v>43</v>
      </c>
      <c r="C24" s="28" t="s">
        <v>51</v>
      </c>
      <c r="D24" s="24" t="str">
        <f>HYPERLINK("https://agenda.liternet.ro/cronici/discoregret.html","Disco Regret *)")</f>
        <v>Disco Regret *)</v>
      </c>
      <c r="E24" s="24" t="s">
        <v>685</v>
      </c>
      <c r="F24" s="24" t="s">
        <v>686</v>
      </c>
      <c r="G24" s="24" t="s">
        <v>687</v>
      </c>
      <c r="H24" s="24" t="s">
        <v>684</v>
      </c>
      <c r="I24" s="31" t="s">
        <v>650</v>
      </c>
      <c r="J24" s="26" t="s">
        <v>385</v>
      </c>
    </row>
    <row r="25" spans="1:10" ht="10.5" customHeight="1" x14ac:dyDescent="0.25">
      <c r="A25" s="13" t="s">
        <v>460</v>
      </c>
      <c r="B25" s="27" t="s">
        <v>43</v>
      </c>
      <c r="C25" s="28" t="s">
        <v>35</v>
      </c>
      <c r="D25" s="24" t="str">
        <f>HYPERLINK("https://agenda.liternet.ro/cronici/robertozucco.html","Roberto Zucco *)")</f>
        <v>Roberto Zucco *)</v>
      </c>
      <c r="E25" s="24" t="s">
        <v>923</v>
      </c>
      <c r="F25" s="24" t="s">
        <v>924</v>
      </c>
      <c r="G25" s="24" t="s">
        <v>925</v>
      </c>
      <c r="H25" s="24" t="s">
        <v>926</v>
      </c>
      <c r="I25" s="29" t="s">
        <v>69</v>
      </c>
      <c r="J25" s="26" t="s">
        <v>385</v>
      </c>
    </row>
    <row r="26" spans="1:10" ht="10.5" customHeight="1" x14ac:dyDescent="0.25">
      <c r="A26" s="13" t="s">
        <v>410</v>
      </c>
      <c r="B26" s="27" t="s">
        <v>18</v>
      </c>
      <c r="C26" s="28" t="s">
        <v>47</v>
      </c>
      <c r="D26" s="24" t="s">
        <v>471</v>
      </c>
      <c r="E26" s="24" t="s">
        <v>472</v>
      </c>
      <c r="F26" s="24" t="s">
        <v>473</v>
      </c>
      <c r="G26" s="24" t="s">
        <v>474</v>
      </c>
      <c r="H26" s="24" t="s">
        <v>465</v>
      </c>
      <c r="I26" s="31" t="s">
        <v>466</v>
      </c>
      <c r="J26" s="26" t="s">
        <v>385</v>
      </c>
    </row>
    <row r="27" spans="1:10" ht="10.5" customHeight="1" x14ac:dyDescent="0.25">
      <c r="A27" s="13" t="s">
        <v>410</v>
      </c>
      <c r="B27" s="27" t="s">
        <v>18</v>
      </c>
      <c r="C27" s="28" t="s">
        <v>47</v>
      </c>
      <c r="D27" s="24" t="s">
        <v>622</v>
      </c>
      <c r="E27" s="24">
        <v>0</v>
      </c>
      <c r="F27" s="24" t="s">
        <v>623</v>
      </c>
      <c r="G27" s="24" t="s">
        <v>624</v>
      </c>
      <c r="H27" s="24" t="s">
        <v>625</v>
      </c>
      <c r="I27" s="31" t="s">
        <v>316</v>
      </c>
      <c r="J27" s="26" t="s">
        <v>385</v>
      </c>
    </row>
    <row r="28" spans="1:10" ht="10.5" customHeight="1" x14ac:dyDescent="0.25">
      <c r="A28" s="13" t="s">
        <v>410</v>
      </c>
      <c r="B28" s="27" t="s">
        <v>18</v>
      </c>
      <c r="C28" s="28" t="s">
        <v>14</v>
      </c>
      <c r="D28" s="24" t="s">
        <v>405</v>
      </c>
      <c r="E28" s="24" t="s">
        <v>406</v>
      </c>
      <c r="F28" s="24" t="s">
        <v>407</v>
      </c>
      <c r="G28" s="24" t="s">
        <v>408</v>
      </c>
      <c r="H28" s="24" t="s">
        <v>409</v>
      </c>
      <c r="I28" s="29" t="s">
        <v>19</v>
      </c>
      <c r="J28" s="26" t="s">
        <v>385</v>
      </c>
    </row>
    <row r="29" spans="1:10" ht="10.5" customHeight="1" x14ac:dyDescent="0.25">
      <c r="A29" s="13" t="s">
        <v>410</v>
      </c>
      <c r="B29" s="27" t="s">
        <v>18</v>
      </c>
      <c r="C29" s="28" t="s">
        <v>14</v>
      </c>
      <c r="D29" s="24" t="str">
        <f>HYPERLINK("https://agenda.liternet.ro/cronici/lexiconulamar.html","Lexiconul amar *)")</f>
        <v>Lexiconul amar *)</v>
      </c>
      <c r="E29" s="24" t="s">
        <v>530</v>
      </c>
      <c r="F29" s="24" t="s">
        <v>531</v>
      </c>
      <c r="G29" s="24" t="s">
        <v>532</v>
      </c>
      <c r="H29" s="24" t="s">
        <v>533</v>
      </c>
      <c r="I29" s="31" t="s">
        <v>534</v>
      </c>
      <c r="J29" s="26" t="s">
        <v>385</v>
      </c>
    </row>
    <row r="30" spans="1:10" ht="10.5" customHeight="1" x14ac:dyDescent="0.25">
      <c r="A30" s="13" t="s">
        <v>410</v>
      </c>
      <c r="B30" s="27" t="s">
        <v>18</v>
      </c>
      <c r="C30" s="28" t="s">
        <v>14</v>
      </c>
      <c r="D30" s="24" t="s">
        <v>552</v>
      </c>
      <c r="E30" s="24" t="s">
        <v>553</v>
      </c>
      <c r="F30" s="24" t="s">
        <v>554</v>
      </c>
      <c r="G30" s="24" t="s">
        <v>555</v>
      </c>
      <c r="H30" s="24" t="s">
        <v>544</v>
      </c>
      <c r="I30" s="31" t="s">
        <v>545</v>
      </c>
      <c r="J30" s="26" t="s">
        <v>385</v>
      </c>
    </row>
    <row r="31" spans="1:10" ht="10.5" customHeight="1" x14ac:dyDescent="0.25">
      <c r="A31" s="13" t="s">
        <v>410</v>
      </c>
      <c r="B31" s="27" t="s">
        <v>18</v>
      </c>
      <c r="C31" s="28" t="s">
        <v>14</v>
      </c>
      <c r="D31" s="24" t="str">
        <f>HYPERLINK("https://agenda.liternet.ro/cronici/ceidrepti.html","Cei drepți *)")</f>
        <v>Cei drepți *)</v>
      </c>
      <c r="E31" s="24" t="s">
        <v>590</v>
      </c>
      <c r="F31" s="24" t="s">
        <v>591</v>
      </c>
      <c r="G31" s="24" t="s">
        <v>592</v>
      </c>
      <c r="H31" s="24" t="s">
        <v>588</v>
      </c>
      <c r="I31" s="31" t="s">
        <v>593</v>
      </c>
      <c r="J31" s="26" t="s">
        <v>385</v>
      </c>
    </row>
    <row r="32" spans="1:10" ht="10.5" customHeight="1" x14ac:dyDescent="0.25">
      <c r="A32" s="13" t="s">
        <v>410</v>
      </c>
      <c r="B32" s="27" t="s">
        <v>18</v>
      </c>
      <c r="C32" s="28" t="s">
        <v>14</v>
      </c>
      <c r="D32" s="24" t="str">
        <f>HYPERLINK("https://agenda.liternet.ro/cronici/secundar.html","Secundar *)")</f>
        <v>Secundar *)</v>
      </c>
      <c r="E32" s="24" t="s">
        <v>626</v>
      </c>
      <c r="F32" s="24" t="s">
        <v>626</v>
      </c>
      <c r="G32" s="24" t="s">
        <v>627</v>
      </c>
      <c r="H32" s="24" t="s">
        <v>628</v>
      </c>
      <c r="I32" s="31" t="s">
        <v>629</v>
      </c>
      <c r="J32" s="26" t="s">
        <v>385</v>
      </c>
    </row>
    <row r="33" spans="1:10" ht="10.5" customHeight="1" x14ac:dyDescent="0.25">
      <c r="A33" s="13" t="s">
        <v>410</v>
      </c>
      <c r="B33" s="27" t="s">
        <v>18</v>
      </c>
      <c r="C33" s="28" t="s">
        <v>14</v>
      </c>
      <c r="D33" s="24" t="str">
        <f>HYPERLINK("https://agenda.liternet.ro/cronici/secretulfericirii.html","Secretul fericirii *)")</f>
        <v>Secretul fericirii *)</v>
      </c>
      <c r="E33" s="24" t="s">
        <v>688</v>
      </c>
      <c r="F33" s="24" t="s">
        <v>689</v>
      </c>
      <c r="G33" s="24" t="s">
        <v>690</v>
      </c>
      <c r="H33" s="24" t="s">
        <v>684</v>
      </c>
      <c r="I33" s="31" t="s">
        <v>691</v>
      </c>
      <c r="J33" s="26" t="s">
        <v>385</v>
      </c>
    </row>
    <row r="34" spans="1:10" ht="10.5" customHeight="1" x14ac:dyDescent="0.25">
      <c r="A34" s="13" t="s">
        <v>410</v>
      </c>
      <c r="B34" s="27" t="s">
        <v>18</v>
      </c>
      <c r="C34" s="28" t="s">
        <v>14</v>
      </c>
      <c r="D34" s="24" t="s">
        <v>718</v>
      </c>
      <c r="E34" s="24" t="s">
        <v>719</v>
      </c>
      <c r="F34" s="24" t="s">
        <v>719</v>
      </c>
      <c r="G34" s="24" t="s">
        <v>720</v>
      </c>
      <c r="H34" s="24" t="s">
        <v>721</v>
      </c>
      <c r="I34" s="31" t="s">
        <v>722</v>
      </c>
      <c r="J34" s="26" t="s">
        <v>385</v>
      </c>
    </row>
    <row r="35" spans="1:10" ht="10.5" customHeight="1" x14ac:dyDescent="0.25">
      <c r="A35" s="13" t="s">
        <v>410</v>
      </c>
      <c r="B35" s="27" t="s">
        <v>18</v>
      </c>
      <c r="C35" s="28" t="s">
        <v>14</v>
      </c>
      <c r="D35" s="24" t="s">
        <v>395</v>
      </c>
      <c r="E35" s="24" t="s">
        <v>396</v>
      </c>
      <c r="F35" s="24" t="s">
        <v>793</v>
      </c>
      <c r="G35" s="24" t="s">
        <v>794</v>
      </c>
      <c r="H35" s="24" t="s">
        <v>791</v>
      </c>
      <c r="I35" s="31" t="s">
        <v>792</v>
      </c>
      <c r="J35" s="26" t="s">
        <v>385</v>
      </c>
    </row>
    <row r="36" spans="1:10" ht="10.5" customHeight="1" x14ac:dyDescent="0.25">
      <c r="A36" s="13" t="s">
        <v>410</v>
      </c>
      <c r="B36" s="27" t="s">
        <v>18</v>
      </c>
      <c r="C36" s="28" t="s">
        <v>14</v>
      </c>
      <c r="D36" s="24" t="str">
        <f>HYPERLINK("https://agenda.liternet.ro/cronici/baietiidezinc.html","Băieţii de zinc *)")</f>
        <v>Băieţii de zinc *)</v>
      </c>
      <c r="E36" s="24" t="s">
        <v>795</v>
      </c>
      <c r="F36" s="24" t="s">
        <v>796</v>
      </c>
      <c r="G36" s="24" t="s">
        <v>797</v>
      </c>
      <c r="H36" s="24" t="s">
        <v>798</v>
      </c>
      <c r="I36" s="31" t="s">
        <v>669</v>
      </c>
      <c r="J36" s="26" t="s">
        <v>385</v>
      </c>
    </row>
    <row r="37" spans="1:10" ht="10.5" customHeight="1" x14ac:dyDescent="0.25">
      <c r="A37" s="13" t="s">
        <v>410</v>
      </c>
      <c r="B37" s="27" t="s">
        <v>18</v>
      </c>
      <c r="C37" s="28" t="s">
        <v>51</v>
      </c>
      <c r="D37" s="24" t="s">
        <v>692</v>
      </c>
      <c r="E37" s="24" t="s">
        <v>693</v>
      </c>
      <c r="F37" s="24" t="s">
        <v>694</v>
      </c>
      <c r="G37" s="24" t="s">
        <v>695</v>
      </c>
      <c r="H37" s="24" t="s">
        <v>684</v>
      </c>
      <c r="I37" s="31" t="s">
        <v>691</v>
      </c>
      <c r="J37" s="26" t="s">
        <v>385</v>
      </c>
    </row>
    <row r="38" spans="1:10" ht="10.5" customHeight="1" x14ac:dyDescent="0.25">
      <c r="A38" s="13" t="s">
        <v>414</v>
      </c>
      <c r="B38" s="27" t="s">
        <v>20</v>
      </c>
      <c r="C38" s="28" t="s">
        <v>14</v>
      </c>
      <c r="D38" s="24" t="s">
        <v>411</v>
      </c>
      <c r="E38" s="24" t="s">
        <v>390</v>
      </c>
      <c r="F38" s="24" t="s">
        <v>412</v>
      </c>
      <c r="G38" s="24" t="s">
        <v>413</v>
      </c>
      <c r="H38" s="24" t="s">
        <v>409</v>
      </c>
      <c r="I38" s="29" t="s">
        <v>21</v>
      </c>
      <c r="J38" s="26" t="s">
        <v>385</v>
      </c>
    </row>
    <row r="39" spans="1:10" ht="10.5" customHeight="1" x14ac:dyDescent="0.25">
      <c r="A39" s="13" t="s">
        <v>414</v>
      </c>
      <c r="B39" s="27" t="s">
        <v>20</v>
      </c>
      <c r="C39" s="28" t="s">
        <v>14</v>
      </c>
      <c r="D39" s="24" t="s">
        <v>415</v>
      </c>
      <c r="E39" s="24" t="s">
        <v>416</v>
      </c>
      <c r="F39" s="24" t="s">
        <v>417</v>
      </c>
      <c r="G39" s="24" t="s">
        <v>418</v>
      </c>
      <c r="H39" s="24" t="s">
        <v>399</v>
      </c>
      <c r="I39" s="29" t="s">
        <v>22</v>
      </c>
      <c r="J39" s="26" t="s">
        <v>385</v>
      </c>
    </row>
    <row r="40" spans="1:10" ht="10.5" customHeight="1" x14ac:dyDescent="0.25">
      <c r="A40" s="13" t="s">
        <v>414</v>
      </c>
      <c r="B40" s="27" t="s">
        <v>20</v>
      </c>
      <c r="C40" s="28" t="s">
        <v>35</v>
      </c>
      <c r="D40" s="24" t="s">
        <v>927</v>
      </c>
      <c r="E40" s="24" t="s">
        <v>928</v>
      </c>
      <c r="F40" s="24" t="s">
        <v>929</v>
      </c>
      <c r="G40" s="24" t="s">
        <v>930</v>
      </c>
      <c r="H40" s="24" t="s">
        <v>931</v>
      </c>
      <c r="I40" s="29" t="s">
        <v>70</v>
      </c>
      <c r="J40" s="26" t="s">
        <v>385</v>
      </c>
    </row>
    <row r="41" spans="1:10" ht="10.5" customHeight="1" x14ac:dyDescent="0.25">
      <c r="A41" s="13" t="s">
        <v>428</v>
      </c>
      <c r="B41" s="27" t="s">
        <v>26</v>
      </c>
      <c r="C41" s="28" t="s">
        <v>14</v>
      </c>
      <c r="D41" s="24" t="s">
        <v>424</v>
      </c>
      <c r="E41" s="24" t="s">
        <v>425</v>
      </c>
      <c r="F41" s="24" t="s">
        <v>426</v>
      </c>
      <c r="G41" s="24" t="s">
        <v>427</v>
      </c>
      <c r="H41" s="24" t="s">
        <v>399</v>
      </c>
      <c r="I41" s="29" t="s">
        <v>27</v>
      </c>
      <c r="J41" s="26" t="s">
        <v>385</v>
      </c>
    </row>
    <row r="42" spans="1:10" ht="10.5" customHeight="1" x14ac:dyDescent="0.25">
      <c r="A42" s="13" t="s">
        <v>433</v>
      </c>
      <c r="B42" s="30" t="s">
        <v>28</v>
      </c>
      <c r="C42" s="28" t="s">
        <v>14</v>
      </c>
      <c r="D42" s="24" t="s">
        <v>429</v>
      </c>
      <c r="E42" s="24" t="s">
        <v>430</v>
      </c>
      <c r="F42" s="24" t="s">
        <v>431</v>
      </c>
      <c r="G42" s="24" t="s">
        <v>432</v>
      </c>
      <c r="H42" s="24" t="s">
        <v>399</v>
      </c>
      <c r="I42" s="29" t="s">
        <v>29</v>
      </c>
      <c r="J42" s="26" t="s">
        <v>385</v>
      </c>
    </row>
    <row r="43" spans="1:10" ht="10.5" customHeight="1" x14ac:dyDescent="0.25">
      <c r="A43" s="13" t="s">
        <v>433</v>
      </c>
      <c r="B43" s="27" t="s">
        <v>28</v>
      </c>
      <c r="C43" s="28" t="s">
        <v>14</v>
      </c>
      <c r="D43" s="24" t="str">
        <f>HYPERLINK("https://agenda.liternet.ro/cronici/casadelatara.html","Casa de la țară *)")</f>
        <v>Casa de la țară *)</v>
      </c>
      <c r="E43" s="24" t="s">
        <v>571</v>
      </c>
      <c r="F43" s="24" t="s">
        <v>547</v>
      </c>
      <c r="G43" s="24" t="s">
        <v>572</v>
      </c>
      <c r="H43" s="24" t="s">
        <v>569</v>
      </c>
      <c r="I43" s="31" t="s">
        <v>573</v>
      </c>
      <c r="J43" s="26" t="s">
        <v>385</v>
      </c>
    </row>
    <row r="44" spans="1:10" ht="10.5" customHeight="1" x14ac:dyDescent="0.25">
      <c r="A44" s="13" t="s">
        <v>433</v>
      </c>
      <c r="B44" s="27" t="s">
        <v>28</v>
      </c>
      <c r="C44" s="28" t="s">
        <v>14</v>
      </c>
      <c r="D44" s="24" t="str">
        <f>HYPERLINK("https://agenda.liternet.ro/cronici/asteptandulpeulise.html","Așteptându-l pe Ulise (spectacol-concert) *)")</f>
        <v>Așteptându-l pe Ulise (spectacol-concert) *)</v>
      </c>
      <c r="E44" s="24" t="s">
        <v>612</v>
      </c>
      <c r="F44" s="24">
        <v>0</v>
      </c>
      <c r="G44" s="24" t="s">
        <v>613</v>
      </c>
      <c r="H44" s="24" t="s">
        <v>611</v>
      </c>
      <c r="I44" s="31" t="s">
        <v>614</v>
      </c>
      <c r="J44" s="26" t="s">
        <v>385</v>
      </c>
    </row>
    <row r="45" spans="1:10" ht="10.5" customHeight="1" x14ac:dyDescent="0.25">
      <c r="A45" s="13" t="s">
        <v>433</v>
      </c>
      <c r="B45" s="27" t="s">
        <v>28</v>
      </c>
      <c r="C45" s="28" t="s">
        <v>14</v>
      </c>
      <c r="D45" s="24" t="str">
        <f>HYPERLINK("https://agenda.liternet.ro/cronici/familyexe.html","Family.exe *)")</f>
        <v>Family.exe *)</v>
      </c>
      <c r="E45" s="24" t="s">
        <v>714</v>
      </c>
      <c r="F45" s="24" t="s">
        <v>714</v>
      </c>
      <c r="G45" s="24" t="s">
        <v>799</v>
      </c>
      <c r="H45" s="24" t="s">
        <v>798</v>
      </c>
      <c r="I45" s="31" t="s">
        <v>792</v>
      </c>
      <c r="J45" s="26" t="s">
        <v>385</v>
      </c>
    </row>
    <row r="46" spans="1:10" ht="10.5" customHeight="1" x14ac:dyDescent="0.25">
      <c r="A46" s="13" t="s">
        <v>433</v>
      </c>
      <c r="B46" s="27" t="s">
        <v>28</v>
      </c>
      <c r="C46" s="28" t="s">
        <v>35</v>
      </c>
      <c r="D46" s="24" t="s">
        <v>871</v>
      </c>
      <c r="E46" s="24" t="s">
        <v>872</v>
      </c>
      <c r="F46" s="24" t="s">
        <v>873</v>
      </c>
      <c r="G46" s="24" t="s">
        <v>874</v>
      </c>
      <c r="H46" s="24" t="s">
        <v>875</v>
      </c>
      <c r="I46" s="31" t="s">
        <v>876</v>
      </c>
      <c r="J46" s="26" t="s">
        <v>385</v>
      </c>
    </row>
    <row r="47" spans="1:10" ht="10.5" customHeight="1" x14ac:dyDescent="0.25">
      <c r="A47" s="13" t="s">
        <v>433</v>
      </c>
      <c r="B47" s="27" t="s">
        <v>28</v>
      </c>
      <c r="C47" s="28" t="s">
        <v>65</v>
      </c>
      <c r="D47" s="24" t="s">
        <v>877</v>
      </c>
      <c r="E47" s="24" t="s">
        <v>878</v>
      </c>
      <c r="F47" s="24" t="s">
        <v>879</v>
      </c>
      <c r="G47" s="24" t="s">
        <v>880</v>
      </c>
      <c r="H47" s="24" t="s">
        <v>45</v>
      </c>
      <c r="I47" s="31" t="s">
        <v>12</v>
      </c>
      <c r="J47" s="26" t="s">
        <v>385</v>
      </c>
    </row>
    <row r="48" spans="1:10" ht="10.5" customHeight="1" x14ac:dyDescent="0.25">
      <c r="A48" s="13" t="s">
        <v>434</v>
      </c>
      <c r="B48" s="27" t="s">
        <v>30</v>
      </c>
      <c r="C48" s="28" t="s">
        <v>14</v>
      </c>
      <c r="D48" s="24" t="s">
        <v>429</v>
      </c>
      <c r="E48" s="24" t="s">
        <v>430</v>
      </c>
      <c r="F48" s="24" t="s">
        <v>431</v>
      </c>
      <c r="G48" s="24" t="s">
        <v>432</v>
      </c>
      <c r="H48" s="24" t="s">
        <v>399</v>
      </c>
      <c r="I48" s="29" t="s">
        <v>29</v>
      </c>
      <c r="J48" s="26" t="s">
        <v>385</v>
      </c>
    </row>
    <row r="49" spans="1:10" ht="10.5" customHeight="1" x14ac:dyDescent="0.25">
      <c r="A49" s="13" t="s">
        <v>434</v>
      </c>
      <c r="B49" s="27" t="s">
        <v>30</v>
      </c>
      <c r="C49" s="28" t="s">
        <v>14</v>
      </c>
      <c r="D49" s="24" t="str">
        <f>HYPERLINK("https://agenda.liternet.ro/cronici/neliniste.html","Neliniște *)")</f>
        <v>Neliniște *)</v>
      </c>
      <c r="E49" s="24" t="s">
        <v>535</v>
      </c>
      <c r="F49" s="24" t="s">
        <v>493</v>
      </c>
      <c r="G49" s="24" t="s">
        <v>536</v>
      </c>
      <c r="H49" s="24" t="s">
        <v>533</v>
      </c>
      <c r="I49" s="31" t="s">
        <v>537</v>
      </c>
      <c r="J49" s="26" t="s">
        <v>385</v>
      </c>
    </row>
    <row r="50" spans="1:10" ht="10.5" customHeight="1" x14ac:dyDescent="0.25">
      <c r="A50" s="13" t="s">
        <v>434</v>
      </c>
      <c r="B50" s="27" t="s">
        <v>30</v>
      </c>
      <c r="C50" s="28" t="s">
        <v>14</v>
      </c>
      <c r="D50" s="24" t="str">
        <f>HYPERLINK("https://agenda.liternet.ro/cronici/laptenegru.html","Lapte negru *)")</f>
        <v>Lapte negru *)</v>
      </c>
      <c r="E50" s="24" t="s">
        <v>560</v>
      </c>
      <c r="F50" s="24" t="s">
        <v>561</v>
      </c>
      <c r="G50" s="24" t="s">
        <v>562</v>
      </c>
      <c r="H50" s="24" t="s">
        <v>544</v>
      </c>
      <c r="I50" s="31" t="s">
        <v>563</v>
      </c>
      <c r="J50" s="26" t="s">
        <v>385</v>
      </c>
    </row>
    <row r="51" spans="1:10" ht="10.5" customHeight="1" x14ac:dyDescent="0.25">
      <c r="A51" s="13" t="s">
        <v>434</v>
      </c>
      <c r="B51" s="27" t="s">
        <v>30</v>
      </c>
      <c r="C51" s="28" t="s">
        <v>14</v>
      </c>
      <c r="D51" s="24" t="str">
        <f>HYPERLINK("https://agenda.liternet.ro/cronici/moroisipapadii.html","Moroi și păpădii *)")</f>
        <v>Moroi și păpădii *)</v>
      </c>
      <c r="E51" s="24" t="s">
        <v>594</v>
      </c>
      <c r="F51" s="24" t="s">
        <v>594</v>
      </c>
      <c r="G51" s="24" t="s">
        <v>595</v>
      </c>
      <c r="H51" s="24" t="s">
        <v>588</v>
      </c>
      <c r="I51" s="31" t="s">
        <v>589</v>
      </c>
      <c r="J51" s="26" t="s">
        <v>385</v>
      </c>
    </row>
    <row r="52" spans="1:10" ht="10.5" customHeight="1" x14ac:dyDescent="0.25">
      <c r="A52" s="13" t="s">
        <v>434</v>
      </c>
      <c r="B52" s="27" t="s">
        <v>30</v>
      </c>
      <c r="C52" s="28" t="s">
        <v>14</v>
      </c>
      <c r="D52" s="24" t="str">
        <f>HYPERLINK("https://agenda.liternet.ro/cronici/anonimulvenetian.html","Anonimul venețian *)")</f>
        <v>Anonimul venețian *)</v>
      </c>
      <c r="E52" s="24" t="s">
        <v>639</v>
      </c>
      <c r="F52" s="24" t="s">
        <v>640</v>
      </c>
      <c r="G52" s="24" t="s">
        <v>641</v>
      </c>
      <c r="H52" s="24" t="s">
        <v>642</v>
      </c>
      <c r="I52" s="31" t="s">
        <v>589</v>
      </c>
      <c r="J52" s="26" t="s">
        <v>385</v>
      </c>
    </row>
    <row r="53" spans="1:10" ht="10.5" customHeight="1" x14ac:dyDescent="0.25">
      <c r="A53" s="13" t="s">
        <v>434</v>
      </c>
      <c r="B53" s="27" t="s">
        <v>30</v>
      </c>
      <c r="C53" s="28" t="s">
        <v>14</v>
      </c>
      <c r="D53" s="24" t="s">
        <v>723</v>
      </c>
      <c r="E53" s="24" t="s">
        <v>724</v>
      </c>
      <c r="F53" s="24" t="s">
        <v>725</v>
      </c>
      <c r="G53" s="24" t="s">
        <v>726</v>
      </c>
      <c r="H53" s="24" t="s">
        <v>721</v>
      </c>
      <c r="I53" s="31" t="s">
        <v>727</v>
      </c>
      <c r="J53" s="26" t="s">
        <v>385</v>
      </c>
    </row>
    <row r="54" spans="1:10" ht="10.5" customHeight="1" x14ac:dyDescent="0.25">
      <c r="A54" s="13" t="s">
        <v>434</v>
      </c>
      <c r="B54" s="27" t="s">
        <v>30</v>
      </c>
      <c r="C54" s="28" t="s">
        <v>14</v>
      </c>
      <c r="D54" s="24" t="str">
        <f>HYPERLINK("https://agenda.liternet.ro/cronici/hartaluielian.html","Harta lui Elian *)")</f>
        <v>Harta lui Elian *)</v>
      </c>
      <c r="E54" s="24" t="s">
        <v>746</v>
      </c>
      <c r="F54" s="24" t="s">
        <v>747</v>
      </c>
      <c r="G54" s="24" t="s">
        <v>748</v>
      </c>
      <c r="H54" s="24" t="s">
        <v>749</v>
      </c>
      <c r="I54" s="31" t="s">
        <v>650</v>
      </c>
      <c r="J54" s="26" t="s">
        <v>385</v>
      </c>
    </row>
    <row r="55" spans="1:10" ht="10.5" customHeight="1" x14ac:dyDescent="0.25">
      <c r="A55" s="13" t="s">
        <v>434</v>
      </c>
      <c r="B55" s="27" t="s">
        <v>30</v>
      </c>
      <c r="C55" s="28" t="s">
        <v>14</v>
      </c>
      <c r="D55" s="24" t="s">
        <v>800</v>
      </c>
      <c r="E55" s="24" t="s">
        <v>801</v>
      </c>
      <c r="F55" s="24" t="s">
        <v>802</v>
      </c>
      <c r="G55" s="24" t="s">
        <v>803</v>
      </c>
      <c r="H55" s="24" t="s">
        <v>791</v>
      </c>
      <c r="I55" s="32" t="s">
        <v>792</v>
      </c>
      <c r="J55" s="26" t="s">
        <v>385</v>
      </c>
    </row>
    <row r="56" spans="1:10" ht="10.5" customHeight="1" x14ac:dyDescent="0.25">
      <c r="A56" s="13" t="s">
        <v>434</v>
      </c>
      <c r="B56" s="27" t="s">
        <v>30</v>
      </c>
      <c r="C56" s="28" t="s">
        <v>51</v>
      </c>
      <c r="D56" s="24" t="s">
        <v>865</v>
      </c>
      <c r="E56" s="24" t="s">
        <v>866</v>
      </c>
      <c r="F56" s="24" t="s">
        <v>867</v>
      </c>
      <c r="G56" s="24" t="s">
        <v>868</v>
      </c>
      <c r="H56" s="24" t="s">
        <v>869</v>
      </c>
      <c r="I56" s="31" t="s">
        <v>727</v>
      </c>
      <c r="J56" s="26" t="s">
        <v>385</v>
      </c>
    </row>
    <row r="57" spans="1:10" ht="10.5" hidden="1" customHeight="1" outlineLevel="1" x14ac:dyDescent="0.25">
      <c r="A57" s="13" t="s">
        <v>439</v>
      </c>
      <c r="B57" s="27" t="s">
        <v>31</v>
      </c>
      <c r="C57" s="28" t="s">
        <v>59</v>
      </c>
      <c r="D57" s="24" t="str">
        <f>HYPERLINK("https://agenda.liternet.ro/cronici/hartaluielian.html","Harta lui Elian *)")</f>
        <v>Harta lui Elian *)</v>
      </c>
      <c r="E57" s="24" t="s">
        <v>746</v>
      </c>
      <c r="F57" s="24" t="s">
        <v>747</v>
      </c>
      <c r="G57" s="24" t="s">
        <v>748</v>
      </c>
      <c r="H57" s="24" t="s">
        <v>749</v>
      </c>
      <c r="I57" s="31" t="s">
        <v>650</v>
      </c>
      <c r="J57" s="26" t="s">
        <v>385</v>
      </c>
    </row>
    <row r="58" spans="1:10" ht="10.5" hidden="1" customHeight="1" outlineLevel="1" x14ac:dyDescent="0.25">
      <c r="A58" s="13" t="s">
        <v>439</v>
      </c>
      <c r="B58" s="27" t="s">
        <v>31</v>
      </c>
      <c r="C58" s="28" t="s">
        <v>14</v>
      </c>
      <c r="D58" s="24" t="s">
        <v>435</v>
      </c>
      <c r="E58" s="24" t="s">
        <v>436</v>
      </c>
      <c r="F58" s="24" t="s">
        <v>437</v>
      </c>
      <c r="G58" s="24" t="s">
        <v>438</v>
      </c>
      <c r="H58" s="24" t="s">
        <v>399</v>
      </c>
      <c r="I58" s="29" t="s">
        <v>32</v>
      </c>
      <c r="J58" s="26" t="s">
        <v>385</v>
      </c>
    </row>
    <row r="59" spans="1:10" ht="10.5" hidden="1" customHeight="1" outlineLevel="1" x14ac:dyDescent="0.25">
      <c r="A59" s="13" t="s">
        <v>439</v>
      </c>
      <c r="B59" s="27" t="s">
        <v>31</v>
      </c>
      <c r="C59" s="28" t="s">
        <v>14</v>
      </c>
      <c r="D59" s="24" t="str">
        <f>HYPERLINK("https://agenda.liternet.ro/cronici/pescarusuljebeleanu.html","Pescăruşul *)")</f>
        <v>Pescăruşul *)</v>
      </c>
      <c r="E59" s="24" t="s">
        <v>387</v>
      </c>
      <c r="F59" s="24" t="s">
        <v>526</v>
      </c>
      <c r="G59" s="24" t="s">
        <v>630</v>
      </c>
      <c r="H59" s="24" t="s">
        <v>628</v>
      </c>
      <c r="I59" s="31" t="s">
        <v>570</v>
      </c>
      <c r="J59" s="26" t="s">
        <v>385</v>
      </c>
    </row>
    <row r="60" spans="1:10" ht="10.5" hidden="1" customHeight="1" outlineLevel="1" x14ac:dyDescent="0.25">
      <c r="A60" s="13" t="s">
        <v>439</v>
      </c>
      <c r="B60" s="27" t="s">
        <v>31</v>
      </c>
      <c r="C60" s="28" t="s">
        <v>14</v>
      </c>
      <c r="D60" s="24" t="str">
        <f>HYPERLINK("https://agenda.liternet.ro/cronici/happyendbogdan.html","Happy end *)")</f>
        <v>Happy end *)</v>
      </c>
      <c r="E60" s="24" t="s">
        <v>696</v>
      </c>
      <c r="F60" s="24" t="s">
        <v>697</v>
      </c>
      <c r="G60" s="24" t="s">
        <v>698</v>
      </c>
      <c r="H60" s="24" t="s">
        <v>684</v>
      </c>
      <c r="I60" s="31" t="s">
        <v>699</v>
      </c>
      <c r="J60" s="26" t="s">
        <v>385</v>
      </c>
    </row>
    <row r="61" spans="1:10" ht="10.5" hidden="1" customHeight="1" outlineLevel="1" x14ac:dyDescent="0.25">
      <c r="A61" s="13" t="s">
        <v>439</v>
      </c>
      <c r="B61" s="30" t="s">
        <v>31</v>
      </c>
      <c r="C61" s="28" t="s">
        <v>14</v>
      </c>
      <c r="D61" s="24" t="s">
        <v>728</v>
      </c>
      <c r="E61" s="24" t="s">
        <v>729</v>
      </c>
      <c r="F61" s="24" t="s">
        <v>730</v>
      </c>
      <c r="G61" s="24" t="s">
        <v>731</v>
      </c>
      <c r="H61" s="24" t="s">
        <v>721</v>
      </c>
      <c r="I61" s="32" t="s">
        <v>727</v>
      </c>
      <c r="J61" s="26" t="s">
        <v>385</v>
      </c>
    </row>
    <row r="62" spans="1:10" ht="10.5" hidden="1" customHeight="1" outlineLevel="1" x14ac:dyDescent="0.25">
      <c r="A62" s="13" t="s">
        <v>439</v>
      </c>
      <c r="B62" s="30" t="s">
        <v>31</v>
      </c>
      <c r="C62" s="28" t="s">
        <v>14</v>
      </c>
      <c r="D62" s="24" t="s">
        <v>734</v>
      </c>
      <c r="E62" s="24">
        <v>0</v>
      </c>
      <c r="F62" s="24" t="s">
        <v>735</v>
      </c>
      <c r="G62" s="24" t="s">
        <v>735</v>
      </c>
      <c r="H62" s="24" t="s">
        <v>736</v>
      </c>
      <c r="I62" s="31" t="s">
        <v>737</v>
      </c>
      <c r="J62" s="26" t="s">
        <v>385</v>
      </c>
    </row>
    <row r="63" spans="1:10" ht="10.5" hidden="1" customHeight="1" outlineLevel="1" x14ac:dyDescent="0.25">
      <c r="A63" s="13" t="s">
        <v>439</v>
      </c>
      <c r="B63" s="27" t="s">
        <v>31</v>
      </c>
      <c r="C63" s="28" t="s">
        <v>14</v>
      </c>
      <c r="D63" s="24" t="s">
        <v>800</v>
      </c>
      <c r="E63" s="24" t="s">
        <v>801</v>
      </c>
      <c r="F63" s="24" t="s">
        <v>802</v>
      </c>
      <c r="G63" s="24" t="s">
        <v>803</v>
      </c>
      <c r="H63" s="24" t="s">
        <v>791</v>
      </c>
      <c r="I63" s="32" t="s">
        <v>792</v>
      </c>
      <c r="J63" s="26" t="s">
        <v>385</v>
      </c>
    </row>
    <row r="64" spans="1:10" ht="10.5" hidden="1" customHeight="1" outlineLevel="1" x14ac:dyDescent="0.25">
      <c r="A64" s="13" t="s">
        <v>439</v>
      </c>
      <c r="B64" s="27" t="s">
        <v>31</v>
      </c>
      <c r="C64" s="28" t="s">
        <v>35</v>
      </c>
      <c r="D64" s="24" t="str">
        <f>HYPERLINK("https://agenda.liternet.ro/cronici/individualcompus.html","Individual compus *)")</f>
        <v>Individual compus *)</v>
      </c>
      <c r="E64" s="24" t="s">
        <v>393</v>
      </c>
      <c r="F64" s="24" t="s">
        <v>393</v>
      </c>
      <c r="G64" s="24" t="s">
        <v>870</v>
      </c>
      <c r="H64" s="24" t="s">
        <v>869</v>
      </c>
      <c r="I64" s="31" t="s">
        <v>614</v>
      </c>
      <c r="J64" s="26" t="s">
        <v>385</v>
      </c>
    </row>
    <row r="65" spans="1:10" ht="10.5" hidden="1" customHeight="1" outlineLevel="1" x14ac:dyDescent="0.25">
      <c r="A65" s="13" t="s">
        <v>423</v>
      </c>
      <c r="B65" s="27" t="s">
        <v>23</v>
      </c>
      <c r="C65" s="28" t="s">
        <v>47</v>
      </c>
      <c r="D65" s="24" t="s">
        <v>475</v>
      </c>
      <c r="E65" s="24" t="s">
        <v>476</v>
      </c>
      <c r="F65" s="24" t="s">
        <v>477</v>
      </c>
      <c r="G65" s="24" t="s">
        <v>478</v>
      </c>
      <c r="H65" s="24" t="s">
        <v>465</v>
      </c>
      <c r="I65" s="31" t="s">
        <v>466</v>
      </c>
      <c r="J65" s="26" t="s">
        <v>385</v>
      </c>
    </row>
    <row r="66" spans="1:10" ht="10.5" hidden="1" customHeight="1" outlineLevel="1" x14ac:dyDescent="0.25">
      <c r="A66" s="13" t="s">
        <v>423</v>
      </c>
      <c r="B66" s="27" t="s">
        <v>23</v>
      </c>
      <c r="C66" s="28" t="s">
        <v>24</v>
      </c>
      <c r="D66" s="24" t="s">
        <v>419</v>
      </c>
      <c r="E66" s="24" t="s">
        <v>420</v>
      </c>
      <c r="F66" s="24" t="s">
        <v>421</v>
      </c>
      <c r="G66" s="24" t="s">
        <v>422</v>
      </c>
      <c r="H66" s="24" t="s">
        <v>409</v>
      </c>
      <c r="I66" s="29" t="s">
        <v>25</v>
      </c>
      <c r="J66" s="26" t="s">
        <v>385</v>
      </c>
    </row>
    <row r="67" spans="1:10" ht="10.5" hidden="1" customHeight="1" outlineLevel="1" x14ac:dyDescent="0.25">
      <c r="A67" s="13" t="s">
        <v>423</v>
      </c>
      <c r="B67" s="27" t="s">
        <v>23</v>
      </c>
      <c r="C67" s="28" t="s">
        <v>14</v>
      </c>
      <c r="D67" s="24" t="s">
        <v>435</v>
      </c>
      <c r="E67" s="24" t="s">
        <v>436</v>
      </c>
      <c r="F67" s="24" t="s">
        <v>437</v>
      </c>
      <c r="G67" s="24" t="s">
        <v>438</v>
      </c>
      <c r="H67" s="24" t="s">
        <v>399</v>
      </c>
      <c r="I67" s="29" t="s">
        <v>32</v>
      </c>
      <c r="J67" s="26" t="s">
        <v>385</v>
      </c>
    </row>
    <row r="68" spans="1:10" ht="10.5" hidden="1" customHeight="1" outlineLevel="1" x14ac:dyDescent="0.25">
      <c r="A68" s="13" t="s">
        <v>423</v>
      </c>
      <c r="B68" s="27" t="s">
        <v>23</v>
      </c>
      <c r="C68" s="28" t="s">
        <v>14</v>
      </c>
      <c r="D68" s="24" t="str">
        <f>HYPERLINK("https://agenda.liternet.ro/cronici/soldatuldeciocolata.html","Soldatul de ciocolată (sau Armele și omul) *)")</f>
        <v>Soldatul de ciocolată (sau Armele și omul) *)</v>
      </c>
      <c r="E68" s="24" t="s">
        <v>538</v>
      </c>
      <c r="F68" s="24" t="s">
        <v>539</v>
      </c>
      <c r="G68" s="24" t="s">
        <v>540</v>
      </c>
      <c r="H68" s="24" t="s">
        <v>533</v>
      </c>
      <c r="I68" s="31" t="s">
        <v>537</v>
      </c>
      <c r="J68" s="26" t="s">
        <v>391</v>
      </c>
    </row>
    <row r="69" spans="1:10" ht="10.5" hidden="1" customHeight="1" outlineLevel="1" x14ac:dyDescent="0.25">
      <c r="A69" s="13" t="s">
        <v>423</v>
      </c>
      <c r="B69" s="27" t="s">
        <v>23</v>
      </c>
      <c r="C69" s="28" t="s">
        <v>14</v>
      </c>
      <c r="D69" s="24" t="str">
        <f>HYPERLINK("https://agenda.liternet.ro/cronici/comediaerorilor.html","Comedia erorilor *)")</f>
        <v>Comedia erorilor *)</v>
      </c>
      <c r="E69" s="24" t="s">
        <v>430</v>
      </c>
      <c r="F69" s="24" t="s">
        <v>549</v>
      </c>
      <c r="G69" s="24" t="s">
        <v>550</v>
      </c>
      <c r="H69" s="24" t="s">
        <v>544</v>
      </c>
      <c r="I69" s="31" t="s">
        <v>551</v>
      </c>
      <c r="J69" s="26" t="s">
        <v>385</v>
      </c>
    </row>
    <row r="70" spans="1:10" ht="10.5" hidden="1" customHeight="1" outlineLevel="1" x14ac:dyDescent="0.25">
      <c r="A70" s="13" t="s">
        <v>423</v>
      </c>
      <c r="B70" s="27" t="s">
        <v>23</v>
      </c>
      <c r="C70" s="28" t="s">
        <v>14</v>
      </c>
      <c r="D70" s="24" t="str">
        <f>HYPERLINK("https://agenda.liternet.ro/cronici/patimilesexuluifrumosinepocadeaur.html","Patimile sexului frumos în Epoca de Aur *)")</f>
        <v>Patimile sexului frumos în Epoca de Aur *)</v>
      </c>
      <c r="E70" s="24" t="s">
        <v>556</v>
      </c>
      <c r="F70" s="24" t="s">
        <v>557</v>
      </c>
      <c r="G70" s="24" t="s">
        <v>558</v>
      </c>
      <c r="H70" s="24" t="s">
        <v>544</v>
      </c>
      <c r="I70" s="31" t="s">
        <v>559</v>
      </c>
      <c r="J70" s="26" t="s">
        <v>385</v>
      </c>
    </row>
    <row r="71" spans="1:10" ht="10.5" hidden="1" customHeight="1" outlineLevel="1" x14ac:dyDescent="0.25">
      <c r="A71" s="13" t="s">
        <v>423</v>
      </c>
      <c r="B71" s="27" t="s">
        <v>23</v>
      </c>
      <c r="C71" s="28" t="s">
        <v>14</v>
      </c>
      <c r="D71" s="24" t="str">
        <f>HYPERLINK("https://agenda.liternet.ro/cronici/class.html","Class *)")</f>
        <v>Class *)</v>
      </c>
      <c r="E71" s="24" t="s">
        <v>643</v>
      </c>
      <c r="F71" s="24" t="s">
        <v>477</v>
      </c>
      <c r="G71" s="24" t="s">
        <v>644</v>
      </c>
      <c r="H71" s="24" t="s">
        <v>642</v>
      </c>
      <c r="I71" s="31" t="s">
        <v>589</v>
      </c>
      <c r="J71" s="26" t="s">
        <v>385</v>
      </c>
    </row>
    <row r="72" spans="1:10" ht="10.5" hidden="1" customHeight="1" outlineLevel="1" x14ac:dyDescent="0.25">
      <c r="A72" s="13" t="s">
        <v>423</v>
      </c>
      <c r="B72" s="27" t="s">
        <v>23</v>
      </c>
      <c r="C72" s="28" t="s">
        <v>14</v>
      </c>
      <c r="D72" s="24" t="str">
        <f>HYPERLINK("https://agenda.liternet.ro/cronici/charliechaplinthexrayofhissoul.html","Charlie Chaplin: The X-Ray of His Soul *)")</f>
        <v>Charlie Chaplin: The X-Ray of His Soul *)</v>
      </c>
      <c r="E72" s="24" t="s">
        <v>665</v>
      </c>
      <c r="F72" s="24" t="s">
        <v>666</v>
      </c>
      <c r="G72" s="24" t="s">
        <v>667</v>
      </c>
      <c r="H72" s="24" t="s">
        <v>668</v>
      </c>
      <c r="I72" s="31" t="s">
        <v>669</v>
      </c>
      <c r="J72" s="26" t="s">
        <v>385</v>
      </c>
    </row>
    <row r="73" spans="1:10" ht="10.5" hidden="1" customHeight="1" outlineLevel="1" x14ac:dyDescent="0.25">
      <c r="A73" s="13" t="s">
        <v>423</v>
      </c>
      <c r="B73" s="27" t="s">
        <v>23</v>
      </c>
      <c r="C73" s="28" t="s">
        <v>14</v>
      </c>
      <c r="D73" s="24" t="s">
        <v>700</v>
      </c>
      <c r="E73" s="24">
        <v>0</v>
      </c>
      <c r="F73" s="24" t="s">
        <v>701</v>
      </c>
      <c r="G73" s="24" t="s">
        <v>702</v>
      </c>
      <c r="H73" s="24" t="s">
        <v>684</v>
      </c>
      <c r="I73" s="31" t="s">
        <v>703</v>
      </c>
      <c r="J73" s="26" t="s">
        <v>385</v>
      </c>
    </row>
    <row r="74" spans="1:10" ht="10.5" hidden="1" customHeight="1" outlineLevel="1" x14ac:dyDescent="0.25">
      <c r="A74" s="13" t="s">
        <v>423</v>
      </c>
      <c r="B74" s="27" t="s">
        <v>23</v>
      </c>
      <c r="C74" s="28" t="s">
        <v>14</v>
      </c>
      <c r="D74" s="24" t="s">
        <v>728</v>
      </c>
      <c r="E74" s="24" t="s">
        <v>729</v>
      </c>
      <c r="F74" s="24" t="s">
        <v>730</v>
      </c>
      <c r="G74" s="24" t="s">
        <v>731</v>
      </c>
      <c r="H74" s="24" t="s">
        <v>721</v>
      </c>
      <c r="I74" s="31" t="s">
        <v>727</v>
      </c>
      <c r="J74" s="26" t="s">
        <v>385</v>
      </c>
    </row>
    <row r="75" spans="1:10" ht="10.5" hidden="1" customHeight="1" outlineLevel="1" x14ac:dyDescent="0.25">
      <c r="A75" s="13" t="s">
        <v>423</v>
      </c>
      <c r="B75" s="27" t="s">
        <v>23</v>
      </c>
      <c r="C75" s="28" t="s">
        <v>14</v>
      </c>
      <c r="D75" s="24" t="str">
        <f>HYPERLINK("https://agenda.liternet.ro/cronici/operadetreiparale.html","Opera de trei parale *)")</f>
        <v>Opera de trei parale *)</v>
      </c>
      <c r="E75" s="24" t="s">
        <v>750</v>
      </c>
      <c r="F75" s="24" t="s">
        <v>705</v>
      </c>
      <c r="G75" s="24" t="s">
        <v>751</v>
      </c>
      <c r="H75" s="24" t="s">
        <v>749</v>
      </c>
      <c r="I75" s="31" t="s">
        <v>752</v>
      </c>
      <c r="J75" s="26" t="s">
        <v>385</v>
      </c>
    </row>
    <row r="76" spans="1:10" ht="10.5" hidden="1" customHeight="1" outlineLevel="1" x14ac:dyDescent="0.25">
      <c r="A76" s="13" t="s">
        <v>423</v>
      </c>
      <c r="B76" s="27" t="s">
        <v>23</v>
      </c>
      <c r="C76" s="28" t="s">
        <v>14</v>
      </c>
      <c r="D76" s="24" t="str">
        <f>HYPERLINK("https://agenda.liternet.ro/cronici/mestesugulvietii.html","Meșteșugul vieții *)")</f>
        <v>Meșteșugul vieții *)</v>
      </c>
      <c r="E76" s="24" t="s">
        <v>804</v>
      </c>
      <c r="F76" s="24" t="s">
        <v>477</v>
      </c>
      <c r="G76" s="24" t="s">
        <v>805</v>
      </c>
      <c r="H76" s="24" t="s">
        <v>791</v>
      </c>
      <c r="I76" s="31" t="s">
        <v>792</v>
      </c>
      <c r="J76" s="26" t="s">
        <v>385</v>
      </c>
    </row>
    <row r="77" spans="1:10" ht="10.5" hidden="1" customHeight="1" outlineLevel="1" x14ac:dyDescent="0.25">
      <c r="A77" s="13" t="s">
        <v>423</v>
      </c>
      <c r="B77" s="27" t="s">
        <v>23</v>
      </c>
      <c r="C77" s="28" t="s">
        <v>14</v>
      </c>
      <c r="D77" s="24" t="s">
        <v>734</v>
      </c>
      <c r="E77" s="24">
        <v>0</v>
      </c>
      <c r="F77" s="24" t="s">
        <v>735</v>
      </c>
      <c r="G77" s="24" t="s">
        <v>735</v>
      </c>
      <c r="H77" s="24" t="s">
        <v>736</v>
      </c>
      <c r="I77" s="31" t="s">
        <v>737</v>
      </c>
      <c r="J77" s="26" t="s">
        <v>385</v>
      </c>
    </row>
    <row r="78" spans="1:10" ht="10.5" hidden="1" customHeight="1" outlineLevel="1" x14ac:dyDescent="0.25">
      <c r="A78" s="13" t="s">
        <v>423</v>
      </c>
      <c r="B78" s="27" t="s">
        <v>23</v>
      </c>
      <c r="C78" s="28" t="s">
        <v>51</v>
      </c>
      <c r="D78" s="24" t="s">
        <v>510</v>
      </c>
      <c r="E78" s="24" t="s">
        <v>511</v>
      </c>
      <c r="F78" s="24" t="s">
        <v>512</v>
      </c>
      <c r="G78" s="24" t="s">
        <v>513</v>
      </c>
      <c r="H78" s="24" t="s">
        <v>508</v>
      </c>
      <c r="I78" s="31" t="s">
        <v>509</v>
      </c>
      <c r="J78" s="26" t="s">
        <v>385</v>
      </c>
    </row>
    <row r="79" spans="1:10" ht="10.5" hidden="1" customHeight="1" outlineLevel="1" x14ac:dyDescent="0.25">
      <c r="A79" s="13" t="s">
        <v>423</v>
      </c>
      <c r="B79" s="27" t="s">
        <v>23</v>
      </c>
      <c r="C79" s="28" t="s">
        <v>51</v>
      </c>
      <c r="D79" s="24" t="str">
        <f>HYPERLINK("https://agenda.liternet.ro/cronici/totiprivescinaintebotez.html","Toți privesc înainte *)")</f>
        <v>Toți privesc înainte *)</v>
      </c>
      <c r="E79" s="24" t="s">
        <v>826</v>
      </c>
      <c r="F79" s="24" t="s">
        <v>827</v>
      </c>
      <c r="G79" s="24" t="s">
        <v>828</v>
      </c>
      <c r="H79" s="24" t="s">
        <v>829</v>
      </c>
      <c r="I79" s="31" t="s">
        <v>830</v>
      </c>
      <c r="J79" s="26" t="s">
        <v>385</v>
      </c>
    </row>
    <row r="80" spans="1:10" ht="10.5" hidden="1" customHeight="1" outlineLevel="1" x14ac:dyDescent="0.25">
      <c r="A80" s="13" t="s">
        <v>404</v>
      </c>
      <c r="B80" s="27" t="s">
        <v>16</v>
      </c>
      <c r="C80" s="28" t="s">
        <v>47</v>
      </c>
      <c r="D80" s="24" t="s">
        <v>479</v>
      </c>
      <c r="E80" s="24" t="s">
        <v>480</v>
      </c>
      <c r="F80" s="24" t="s">
        <v>469</v>
      </c>
      <c r="G80" s="24" t="s">
        <v>481</v>
      </c>
      <c r="H80" s="24" t="s">
        <v>465</v>
      </c>
      <c r="I80" s="31" t="s">
        <v>466</v>
      </c>
      <c r="J80" s="26" t="s">
        <v>385</v>
      </c>
    </row>
    <row r="81" spans="1:10" ht="10.5" hidden="1" customHeight="1" outlineLevel="1" x14ac:dyDescent="0.25">
      <c r="A81" s="13" t="s">
        <v>404</v>
      </c>
      <c r="B81" s="27" t="s">
        <v>16</v>
      </c>
      <c r="C81" s="28" t="s">
        <v>47</v>
      </c>
      <c r="D81" s="24" t="s">
        <v>622</v>
      </c>
      <c r="E81" s="24">
        <v>0</v>
      </c>
      <c r="F81" s="24" t="s">
        <v>623</v>
      </c>
      <c r="G81" s="24" t="s">
        <v>624</v>
      </c>
      <c r="H81" s="24" t="s">
        <v>625</v>
      </c>
      <c r="I81" s="31" t="s">
        <v>316</v>
      </c>
      <c r="J81" s="26" t="s">
        <v>385</v>
      </c>
    </row>
    <row r="82" spans="1:10" ht="10.5" hidden="1" customHeight="1" outlineLevel="1" x14ac:dyDescent="0.25">
      <c r="A82" s="13" t="s">
        <v>404</v>
      </c>
      <c r="B82" s="27" t="s">
        <v>16</v>
      </c>
      <c r="C82" s="28" t="s">
        <v>47</v>
      </c>
      <c r="D82" s="24" t="str">
        <f>HYPERLINK("https://agenda.liternet.ro/cronici/oedipserban.html","Oedip *)")</f>
        <v>Oedip *)</v>
      </c>
      <c r="E82" s="24" t="s">
        <v>567</v>
      </c>
      <c r="F82" s="24" t="s">
        <v>539</v>
      </c>
      <c r="G82" s="24" t="s">
        <v>806</v>
      </c>
      <c r="H82" s="24" t="s">
        <v>798</v>
      </c>
      <c r="I82" s="32" t="s">
        <v>792</v>
      </c>
      <c r="J82" s="26" t="s">
        <v>385</v>
      </c>
    </row>
    <row r="83" spans="1:10" ht="10.5" hidden="1" customHeight="1" outlineLevel="1" x14ac:dyDescent="0.25">
      <c r="A83" s="13" t="s">
        <v>404</v>
      </c>
      <c r="B83" s="27" t="s">
        <v>16</v>
      </c>
      <c r="C83" s="28" t="s">
        <v>14</v>
      </c>
      <c r="D83" s="24" t="s">
        <v>401</v>
      </c>
      <c r="E83" s="24" t="s">
        <v>402</v>
      </c>
      <c r="F83" s="24" t="s">
        <v>402</v>
      </c>
      <c r="G83" s="24" t="s">
        <v>403</v>
      </c>
      <c r="H83" s="24" t="s">
        <v>399</v>
      </c>
      <c r="I83" s="29" t="s">
        <v>17</v>
      </c>
      <c r="J83" s="26" t="s">
        <v>385</v>
      </c>
    </row>
    <row r="84" spans="1:10" ht="10.5" hidden="1" customHeight="1" outlineLevel="1" x14ac:dyDescent="0.25">
      <c r="A84" s="13" t="s">
        <v>404</v>
      </c>
      <c r="B84" s="27" t="s">
        <v>16</v>
      </c>
      <c r="C84" s="28" t="s">
        <v>14</v>
      </c>
      <c r="D84" s="24" t="s">
        <v>440</v>
      </c>
      <c r="E84" s="24" t="s">
        <v>441</v>
      </c>
      <c r="F84" s="24" t="s">
        <v>442</v>
      </c>
      <c r="G84" s="24" t="s">
        <v>443</v>
      </c>
      <c r="H84" s="24" t="s">
        <v>399</v>
      </c>
      <c r="I84" s="29" t="s">
        <v>33</v>
      </c>
      <c r="J84" s="26" t="s">
        <v>385</v>
      </c>
    </row>
    <row r="85" spans="1:10" ht="10.5" hidden="1" customHeight="1" outlineLevel="1" x14ac:dyDescent="0.25">
      <c r="A85" s="13" t="s">
        <v>404</v>
      </c>
      <c r="B85" s="27" t="s">
        <v>16</v>
      </c>
      <c r="C85" s="28" t="s">
        <v>14</v>
      </c>
      <c r="D85" s="24" t="str">
        <f>HYPERLINK("https://agenda.liternet.ro/cronici/cuvantulprogresrostitdemamasunateribildefals.html","Cuvântul progres rostit de mama suna teribil de fals *)")</f>
        <v>Cuvântul progres rostit de mama suna teribil de fals *)</v>
      </c>
      <c r="E85" s="24" t="s">
        <v>574</v>
      </c>
      <c r="F85" s="24" t="s">
        <v>575</v>
      </c>
      <c r="G85" s="24" t="s">
        <v>576</v>
      </c>
      <c r="H85" s="24" t="s">
        <v>569</v>
      </c>
      <c r="I85" s="31" t="s">
        <v>570</v>
      </c>
      <c r="J85" s="26" t="s">
        <v>385</v>
      </c>
    </row>
    <row r="86" spans="1:10" ht="10.5" hidden="1" customHeight="1" outlineLevel="1" x14ac:dyDescent="0.25">
      <c r="A86" s="13" t="s">
        <v>404</v>
      </c>
      <c r="B86" s="27" t="s">
        <v>16</v>
      </c>
      <c r="C86" s="28" t="s">
        <v>14</v>
      </c>
      <c r="D86" s="24" t="str">
        <f>HYPERLINK("https://agenda.liternet.ro/cronici/zorro.html","Zorro *)")</f>
        <v>Zorro *)</v>
      </c>
      <c r="E86" s="24" t="s">
        <v>596</v>
      </c>
      <c r="F86" s="24" t="s">
        <v>597</v>
      </c>
      <c r="G86" s="24" t="s">
        <v>598</v>
      </c>
      <c r="H86" s="24" t="s">
        <v>588</v>
      </c>
      <c r="I86" s="31" t="s">
        <v>589</v>
      </c>
      <c r="J86" s="26" t="s">
        <v>385</v>
      </c>
    </row>
    <row r="87" spans="1:10" ht="10.5" hidden="1" customHeight="1" outlineLevel="1" x14ac:dyDescent="0.25">
      <c r="A87" s="13" t="s">
        <v>404</v>
      </c>
      <c r="B87" s="27" t="s">
        <v>16</v>
      </c>
      <c r="C87" s="28" t="s">
        <v>14</v>
      </c>
      <c r="D87" s="24" t="str">
        <f>HYPERLINK("https://agenda.liternet.ro/cronici/parintisicopii.html","Părinți și copii *)")</f>
        <v>Părinți și copii *)</v>
      </c>
      <c r="E87" s="24" t="s">
        <v>631</v>
      </c>
      <c r="F87" s="24" t="s">
        <v>632</v>
      </c>
      <c r="G87" s="24" t="s">
        <v>633</v>
      </c>
      <c r="H87" s="24" t="s">
        <v>628</v>
      </c>
      <c r="I87" s="31" t="s">
        <v>570</v>
      </c>
      <c r="J87" s="26" t="s">
        <v>385</v>
      </c>
    </row>
    <row r="88" spans="1:10" ht="10.5" hidden="1" customHeight="1" outlineLevel="1" x14ac:dyDescent="0.25">
      <c r="A88" s="13" t="s">
        <v>404</v>
      </c>
      <c r="B88" s="27" t="s">
        <v>16</v>
      </c>
      <c r="C88" s="28" t="s">
        <v>14</v>
      </c>
      <c r="D88" s="24" t="str">
        <f>HYPERLINK("https://agenda.liternet.ro/cronici/victimeledatoriei.html","Victimele datoriei *)")</f>
        <v>Victimele datoriei *)</v>
      </c>
      <c r="E88" s="24" t="s">
        <v>670</v>
      </c>
      <c r="F88" s="24" t="s">
        <v>671</v>
      </c>
      <c r="G88" s="24" t="s">
        <v>672</v>
      </c>
      <c r="H88" s="24" t="s">
        <v>668</v>
      </c>
      <c r="I88" s="32" t="s">
        <v>669</v>
      </c>
      <c r="J88" s="26" t="s">
        <v>385</v>
      </c>
    </row>
    <row r="89" spans="1:10" ht="10.5" hidden="1" customHeight="1" outlineLevel="1" x14ac:dyDescent="0.25">
      <c r="A89" s="13" t="s">
        <v>404</v>
      </c>
      <c r="B89" s="27" t="s">
        <v>16</v>
      </c>
      <c r="C89" s="28" t="s">
        <v>14</v>
      </c>
      <c r="D89" s="24" t="str">
        <f>HYPERLINK("https://agenda.liternet.ro/cronici/rosudirect.html","Roșu direct (scene de la marginea fotbalului) *)")</f>
        <v>Roșu direct (scene de la marginea fotbalului) *)</v>
      </c>
      <c r="E89" s="24" t="s">
        <v>732</v>
      </c>
      <c r="F89" s="24" t="s">
        <v>512</v>
      </c>
      <c r="G89" s="24" t="s">
        <v>733</v>
      </c>
      <c r="H89" s="24" t="s">
        <v>721</v>
      </c>
      <c r="I89" s="31" t="s">
        <v>316</v>
      </c>
      <c r="J89" s="26" t="s">
        <v>385</v>
      </c>
    </row>
    <row r="90" spans="1:10" ht="10.5" hidden="1" customHeight="1" outlineLevel="1" x14ac:dyDescent="0.25">
      <c r="A90" s="13" t="s">
        <v>404</v>
      </c>
      <c r="B90" s="27" t="s">
        <v>16</v>
      </c>
      <c r="C90" s="28" t="s">
        <v>14</v>
      </c>
      <c r="D90" s="24" t="str">
        <f>HYPERLINK("https://agenda.liternet.ro/cronici/operadetreiparale.html","Opera de trei parale *)")</f>
        <v>Opera de trei parale *)</v>
      </c>
      <c r="E90" s="24" t="s">
        <v>750</v>
      </c>
      <c r="F90" s="24" t="s">
        <v>705</v>
      </c>
      <c r="G90" s="24" t="s">
        <v>751</v>
      </c>
      <c r="H90" s="24" t="s">
        <v>749</v>
      </c>
      <c r="I90" s="31" t="s">
        <v>752</v>
      </c>
      <c r="J90" s="26" t="s">
        <v>385</v>
      </c>
    </row>
    <row r="91" spans="1:10" ht="10.5" hidden="1" customHeight="1" outlineLevel="1" x14ac:dyDescent="0.25">
      <c r="A91" s="13" t="s">
        <v>404</v>
      </c>
      <c r="B91" s="27" t="s">
        <v>16</v>
      </c>
      <c r="C91" s="28" t="s">
        <v>14</v>
      </c>
      <c r="D91" s="24" t="str">
        <f>HYPERLINK("https://agenda.liternet.ro/cronici/ultimaora.html","Ultima oră *)")</f>
        <v>Ultima oră *)</v>
      </c>
      <c r="E91" s="24" t="s">
        <v>416</v>
      </c>
      <c r="F91" s="24" t="s">
        <v>821</v>
      </c>
      <c r="G91" s="24" t="s">
        <v>822</v>
      </c>
      <c r="H91" s="24" t="s">
        <v>544</v>
      </c>
      <c r="I91" s="31" t="s">
        <v>545</v>
      </c>
      <c r="J91" s="26" t="s">
        <v>385</v>
      </c>
    </row>
    <row r="92" spans="1:10" ht="10.5" hidden="1" customHeight="1" outlineLevel="1" x14ac:dyDescent="0.25">
      <c r="A92" s="13" t="s">
        <v>404</v>
      </c>
      <c r="B92" s="27" t="s">
        <v>16</v>
      </c>
      <c r="C92" s="28" t="s">
        <v>14</v>
      </c>
      <c r="D92" s="24" t="s">
        <v>734</v>
      </c>
      <c r="E92" s="24">
        <v>0</v>
      </c>
      <c r="F92" s="24" t="s">
        <v>735</v>
      </c>
      <c r="G92" s="24" t="s">
        <v>735</v>
      </c>
      <c r="H92" s="24" t="s">
        <v>736</v>
      </c>
      <c r="I92" s="32" t="s">
        <v>737</v>
      </c>
      <c r="J92" s="26" t="s">
        <v>385</v>
      </c>
    </row>
    <row r="93" spans="1:10" ht="10.5" hidden="1" customHeight="1" outlineLevel="1" x14ac:dyDescent="0.25">
      <c r="A93" s="13" t="s">
        <v>404</v>
      </c>
      <c r="B93" s="30" t="s">
        <v>16</v>
      </c>
      <c r="C93" s="28" t="s">
        <v>51</v>
      </c>
      <c r="D93" s="24" t="str">
        <f>HYPERLINK("https://agenda.liternet.ro/cronici/gardeniabalazs.html","Gardenia *)")</f>
        <v>Gardenia *)</v>
      </c>
      <c r="E93" s="24" t="s">
        <v>514</v>
      </c>
      <c r="F93" s="24" t="s">
        <v>515</v>
      </c>
      <c r="G93" s="24" t="s">
        <v>516</v>
      </c>
      <c r="H93" s="24" t="s">
        <v>508</v>
      </c>
      <c r="I93" s="31" t="s">
        <v>509</v>
      </c>
      <c r="J93" s="26" t="s">
        <v>385</v>
      </c>
    </row>
    <row r="94" spans="1:10" ht="10.5" hidden="1" customHeight="1" outlineLevel="1" x14ac:dyDescent="0.25">
      <c r="A94" s="13" t="s">
        <v>404</v>
      </c>
      <c r="B94" s="27" t="s">
        <v>16</v>
      </c>
      <c r="C94" s="28" t="s">
        <v>51</v>
      </c>
      <c r="D94" s="24" t="str">
        <f>HYPERLINK("https://agenda.liternet.ro/cronici/perspectivegrandioase.html","Perspective grandioase *)")</f>
        <v>Perspective grandioase *)</v>
      </c>
      <c r="E94" s="24" t="s">
        <v>564</v>
      </c>
      <c r="F94" s="24" t="s">
        <v>565</v>
      </c>
      <c r="G94" s="24" t="s">
        <v>566</v>
      </c>
      <c r="H94" s="24" t="s">
        <v>544</v>
      </c>
      <c r="I94" s="31" t="s">
        <v>545</v>
      </c>
      <c r="J94" s="26" t="s">
        <v>385</v>
      </c>
    </row>
    <row r="95" spans="1:10" ht="10.5" hidden="1" customHeight="1" outlineLevel="1" x14ac:dyDescent="0.25">
      <c r="A95" s="13" t="s">
        <v>404</v>
      </c>
      <c r="B95" s="27" t="s">
        <v>16</v>
      </c>
      <c r="C95" s="28" t="s">
        <v>35</v>
      </c>
      <c r="D95" s="24" t="str">
        <f>HYPERLINK("https://agenda.liternet.ro/cronici/fatadincurcubeubugnar2.html","Fata din curcubeu *)")</f>
        <v>Fata din curcubeu *)</v>
      </c>
      <c r="E95" s="24" t="s">
        <v>775</v>
      </c>
      <c r="F95" s="24" t="s">
        <v>775</v>
      </c>
      <c r="G95" s="24" t="s">
        <v>776</v>
      </c>
      <c r="H95" s="24" t="s">
        <v>100</v>
      </c>
      <c r="I95" s="31" t="s">
        <v>101</v>
      </c>
      <c r="J95" s="26" t="s">
        <v>385</v>
      </c>
    </row>
    <row r="96" spans="1:10" ht="10.5" hidden="1" customHeight="1" outlineLevel="1" x14ac:dyDescent="0.25">
      <c r="A96" s="13" t="s">
        <v>680</v>
      </c>
      <c r="B96" s="27" t="s">
        <v>57</v>
      </c>
      <c r="C96" s="28" t="s">
        <v>14</v>
      </c>
      <c r="D96" s="24" t="s">
        <v>910</v>
      </c>
      <c r="E96" s="24" t="s">
        <v>546</v>
      </c>
      <c r="F96" s="24" t="s">
        <v>911</v>
      </c>
      <c r="G96" s="24" t="s">
        <v>912</v>
      </c>
      <c r="H96" s="24" t="s">
        <v>736</v>
      </c>
      <c r="I96" s="32" t="s">
        <v>913</v>
      </c>
      <c r="J96" s="26" t="s">
        <v>385</v>
      </c>
    </row>
    <row r="97" spans="1:10" ht="10.5" hidden="1" customHeight="1" outlineLevel="1" x14ac:dyDescent="0.25">
      <c r="A97" s="13" t="s">
        <v>680</v>
      </c>
      <c r="B97" s="27" t="s">
        <v>57</v>
      </c>
      <c r="C97" s="28" t="s">
        <v>51</v>
      </c>
      <c r="D97" s="24" t="str">
        <f>HYPERLINK("https://agenda.liternet.ro/cronici/ointerventie.html","O intervenție *)")</f>
        <v>O intervenție *)</v>
      </c>
      <c r="E97" s="24" t="s">
        <v>619</v>
      </c>
      <c r="F97" s="24" t="s">
        <v>394</v>
      </c>
      <c r="G97" s="24" t="s">
        <v>676</v>
      </c>
      <c r="H97" s="24" t="s">
        <v>677</v>
      </c>
      <c r="I97" s="31" t="s">
        <v>678</v>
      </c>
      <c r="J97" s="26" t="s">
        <v>679</v>
      </c>
    </row>
    <row r="98" spans="1:10" ht="10.5" hidden="1" customHeight="1" outlineLevel="1" x14ac:dyDescent="0.25">
      <c r="A98" s="13" t="s">
        <v>448</v>
      </c>
      <c r="B98" s="27" t="s">
        <v>34</v>
      </c>
      <c r="C98" s="28" t="s">
        <v>14</v>
      </c>
      <c r="D98" s="24" t="s">
        <v>753</v>
      </c>
      <c r="E98" s="24" t="s">
        <v>754</v>
      </c>
      <c r="F98" s="24" t="s">
        <v>389</v>
      </c>
      <c r="G98" s="24" t="s">
        <v>755</v>
      </c>
      <c r="H98" s="24" t="s">
        <v>749</v>
      </c>
      <c r="I98" s="31" t="s">
        <v>650</v>
      </c>
      <c r="J98" s="26" t="s">
        <v>385</v>
      </c>
    </row>
    <row r="99" spans="1:10" ht="10.5" hidden="1" customHeight="1" outlineLevel="1" x14ac:dyDescent="0.25">
      <c r="A99" s="13" t="s">
        <v>448</v>
      </c>
      <c r="B99" s="27" t="s">
        <v>34</v>
      </c>
      <c r="C99" s="28" t="s">
        <v>14</v>
      </c>
      <c r="D99" s="24" t="s">
        <v>910</v>
      </c>
      <c r="E99" s="24" t="s">
        <v>546</v>
      </c>
      <c r="F99" s="24" t="s">
        <v>911</v>
      </c>
      <c r="G99" s="24" t="s">
        <v>912</v>
      </c>
      <c r="H99" s="24" t="s">
        <v>736</v>
      </c>
      <c r="I99" s="32" t="s">
        <v>913</v>
      </c>
      <c r="J99" s="26" t="s">
        <v>385</v>
      </c>
    </row>
    <row r="100" spans="1:10" ht="10.5" hidden="1" customHeight="1" outlineLevel="1" x14ac:dyDescent="0.25">
      <c r="A100" s="13" t="s">
        <v>448</v>
      </c>
      <c r="B100" s="27" t="s">
        <v>34</v>
      </c>
      <c r="C100" s="28" t="s">
        <v>14</v>
      </c>
      <c r="D100" s="24" t="s">
        <v>919</v>
      </c>
      <c r="E100" s="24" t="s">
        <v>920</v>
      </c>
      <c r="F100" s="24" t="s">
        <v>921</v>
      </c>
      <c r="G100" s="24" t="s">
        <v>922</v>
      </c>
      <c r="H100" s="24" t="s">
        <v>721</v>
      </c>
      <c r="I100" s="33" t="s">
        <v>68</v>
      </c>
      <c r="J100" s="26" t="s">
        <v>385</v>
      </c>
    </row>
    <row r="101" spans="1:10" ht="10.5" hidden="1" customHeight="1" outlineLevel="1" x14ac:dyDescent="0.25">
      <c r="A101" s="13" t="s">
        <v>448</v>
      </c>
      <c r="B101" s="27" t="s">
        <v>34</v>
      </c>
      <c r="C101" s="28" t="s">
        <v>35</v>
      </c>
      <c r="D101" s="24" t="s">
        <v>444</v>
      </c>
      <c r="E101" s="24" t="s">
        <v>445</v>
      </c>
      <c r="F101" s="24" t="s">
        <v>446</v>
      </c>
      <c r="G101" s="24" t="s">
        <v>447</v>
      </c>
      <c r="H101" s="24" t="s">
        <v>409</v>
      </c>
      <c r="I101" s="29" t="s">
        <v>36</v>
      </c>
      <c r="J101" s="26" t="s">
        <v>385</v>
      </c>
    </row>
    <row r="102" spans="1:10" ht="10.5" hidden="1" customHeight="1" outlineLevel="1" x14ac:dyDescent="0.25">
      <c r="A102" s="13" t="s">
        <v>448</v>
      </c>
      <c r="B102" s="27" t="s">
        <v>34</v>
      </c>
      <c r="C102" s="28" t="s">
        <v>35</v>
      </c>
      <c r="D102" s="24" t="str">
        <f>HYPERLINK("https://agenda.liternet.ro/cronici/moscovapetuski.html","Moscova-Petușki *)")</f>
        <v>Moscova-Petușki *)</v>
      </c>
      <c r="E102" s="24" t="s">
        <v>763</v>
      </c>
      <c r="F102" s="24" t="s">
        <v>764</v>
      </c>
      <c r="G102" s="24" t="s">
        <v>765</v>
      </c>
      <c r="H102" s="24" t="s">
        <v>766</v>
      </c>
      <c r="I102" s="31" t="s">
        <v>767</v>
      </c>
      <c r="J102" s="26" t="s">
        <v>385</v>
      </c>
    </row>
    <row r="103" spans="1:10" ht="10.5" hidden="1" customHeight="1" outlineLevel="1" x14ac:dyDescent="0.25">
      <c r="A103" s="13" t="s">
        <v>449</v>
      </c>
      <c r="B103" s="27" t="s">
        <v>37</v>
      </c>
      <c r="C103" s="28" t="s">
        <v>14</v>
      </c>
      <c r="D103" s="24" t="str">
        <f>HYPERLINK("https://agenda.liternet.ro/cronici/knockout.html","KNOCKOUT. Dulcea știință de a face vânătăi *)")</f>
        <v>KNOCKOUT. Dulcea știință de a face vânătăi *)</v>
      </c>
      <c r="E103" s="24" t="s">
        <v>756</v>
      </c>
      <c r="F103" s="24" t="s">
        <v>757</v>
      </c>
      <c r="G103" s="24" t="s">
        <v>758</v>
      </c>
      <c r="H103" s="24" t="s">
        <v>749</v>
      </c>
      <c r="I103" s="31" t="s">
        <v>759</v>
      </c>
      <c r="J103" s="26" t="s">
        <v>385</v>
      </c>
    </row>
    <row r="104" spans="1:10" ht="10.5" hidden="1" customHeight="1" outlineLevel="1" x14ac:dyDescent="0.25">
      <c r="A104" s="13" t="s">
        <v>449</v>
      </c>
      <c r="B104" s="27" t="s">
        <v>37</v>
      </c>
      <c r="C104" s="28" t="s">
        <v>14</v>
      </c>
      <c r="D104" s="24" t="s">
        <v>919</v>
      </c>
      <c r="E104" s="24" t="s">
        <v>920</v>
      </c>
      <c r="F104" s="24" t="s">
        <v>921</v>
      </c>
      <c r="G104" s="24" t="s">
        <v>922</v>
      </c>
      <c r="H104" s="24" t="s">
        <v>721</v>
      </c>
      <c r="I104" s="33" t="s">
        <v>68</v>
      </c>
      <c r="J104" s="26" t="s">
        <v>385</v>
      </c>
    </row>
    <row r="105" spans="1:10" ht="10.5" hidden="1" customHeight="1" outlineLevel="1" x14ac:dyDescent="0.25">
      <c r="A105" s="13" t="s">
        <v>449</v>
      </c>
      <c r="B105" s="27" t="s">
        <v>37</v>
      </c>
      <c r="C105" s="28" t="s">
        <v>51</v>
      </c>
      <c r="D105" s="24" t="s">
        <v>708</v>
      </c>
      <c r="E105" s="24" t="s">
        <v>709</v>
      </c>
      <c r="F105" s="24" t="s">
        <v>710</v>
      </c>
      <c r="G105" s="24" t="s">
        <v>711</v>
      </c>
      <c r="H105" s="24" t="s">
        <v>684</v>
      </c>
      <c r="I105" s="31" t="s">
        <v>691</v>
      </c>
      <c r="J105" s="26" t="s">
        <v>385</v>
      </c>
    </row>
    <row r="106" spans="1:10" ht="10.5" hidden="1" customHeight="1" outlineLevel="1" x14ac:dyDescent="0.25">
      <c r="A106" s="13" t="s">
        <v>449</v>
      </c>
      <c r="B106" s="27" t="s">
        <v>37</v>
      </c>
      <c r="C106" s="28" t="s">
        <v>51</v>
      </c>
      <c r="D106" s="24" t="str">
        <f>HYPERLINK("https://agenda.liternet.ro/cronici/acasalazoo.html","Acasă la Zoo *)")</f>
        <v>Acasă la Zoo *)</v>
      </c>
      <c r="E106" s="24" t="s">
        <v>852</v>
      </c>
      <c r="F106" s="24" t="s">
        <v>850</v>
      </c>
      <c r="G106" s="24" t="s">
        <v>853</v>
      </c>
      <c r="H106" s="24" t="s">
        <v>677</v>
      </c>
      <c r="I106" s="32" t="s">
        <v>678</v>
      </c>
      <c r="J106" s="26" t="s">
        <v>385</v>
      </c>
    </row>
    <row r="107" spans="1:10" ht="10.5" hidden="1" customHeight="1" outlineLevel="1" x14ac:dyDescent="0.25">
      <c r="A107" s="13" t="s">
        <v>449</v>
      </c>
      <c r="B107" s="27" t="s">
        <v>37</v>
      </c>
      <c r="C107" s="28" t="s">
        <v>51</v>
      </c>
      <c r="D107" s="24" t="str">
        <f>HYPERLINK("https://agenda.liternet.ro/cronici/perspectivegrandioase.html","Perspective grandioase *)")</f>
        <v>Perspective grandioase *)</v>
      </c>
      <c r="E107" s="24" t="s">
        <v>564</v>
      </c>
      <c r="F107" s="24" t="s">
        <v>565</v>
      </c>
      <c r="G107" s="24" t="s">
        <v>566</v>
      </c>
      <c r="H107" s="24" t="s">
        <v>544</v>
      </c>
      <c r="I107" s="31" t="s">
        <v>545</v>
      </c>
      <c r="J107" s="26" t="s">
        <v>385</v>
      </c>
    </row>
    <row r="108" spans="1:10" ht="10.5" hidden="1" customHeight="1" outlineLevel="1" x14ac:dyDescent="0.25">
      <c r="A108" s="13" t="s">
        <v>449</v>
      </c>
      <c r="B108" s="27" t="s">
        <v>37</v>
      </c>
      <c r="C108" s="28" t="s">
        <v>35</v>
      </c>
      <c r="D108" s="24" t="s">
        <v>444</v>
      </c>
      <c r="E108" s="24" t="s">
        <v>445</v>
      </c>
      <c r="F108" s="24" t="s">
        <v>446</v>
      </c>
      <c r="G108" s="24" t="s">
        <v>447</v>
      </c>
      <c r="H108" s="24" t="s">
        <v>409</v>
      </c>
      <c r="I108" s="29" t="s">
        <v>36</v>
      </c>
      <c r="J108" s="26" t="s">
        <v>385</v>
      </c>
    </row>
    <row r="109" spans="1:10" ht="10.5" hidden="1" customHeight="1" outlineLevel="1" x14ac:dyDescent="0.25">
      <c r="A109" s="13" t="s">
        <v>450</v>
      </c>
      <c r="B109" s="27" t="s">
        <v>38</v>
      </c>
      <c r="C109" s="28" t="s">
        <v>14</v>
      </c>
      <c r="D109" s="24" t="s">
        <v>615</v>
      </c>
      <c r="E109" s="24" t="s">
        <v>616</v>
      </c>
      <c r="F109" s="24" t="s">
        <v>617</v>
      </c>
      <c r="G109" s="24" t="s">
        <v>618</v>
      </c>
      <c r="H109" s="24" t="s">
        <v>611</v>
      </c>
      <c r="I109" s="31" t="s">
        <v>509</v>
      </c>
      <c r="J109" s="26" t="s">
        <v>385</v>
      </c>
    </row>
    <row r="110" spans="1:10" ht="10.5" hidden="1" customHeight="1" outlineLevel="1" x14ac:dyDescent="0.25">
      <c r="A110" s="13" t="s">
        <v>450</v>
      </c>
      <c r="B110" s="27" t="s">
        <v>38</v>
      </c>
      <c r="C110" s="28" t="s">
        <v>14</v>
      </c>
      <c r="D110" s="24" t="s">
        <v>800</v>
      </c>
      <c r="E110" s="24" t="s">
        <v>801</v>
      </c>
      <c r="F110" s="24" t="s">
        <v>802</v>
      </c>
      <c r="G110" s="24" t="s">
        <v>803</v>
      </c>
      <c r="H110" s="24" t="s">
        <v>791</v>
      </c>
      <c r="I110" s="31" t="s">
        <v>792</v>
      </c>
      <c r="J110" s="26" t="s">
        <v>385</v>
      </c>
    </row>
    <row r="111" spans="1:10" ht="10.5" hidden="1" customHeight="1" outlineLevel="1" x14ac:dyDescent="0.25">
      <c r="A111" s="13" t="s">
        <v>450</v>
      </c>
      <c r="B111" s="27" t="s">
        <v>38</v>
      </c>
      <c r="C111" s="28" t="s">
        <v>14</v>
      </c>
      <c r="D111" s="24" t="str">
        <f>HYPERLINK("https://agenda.liternet.ro/cronici/laptenegru.html","Lapte negru *)")</f>
        <v>Lapte negru *)</v>
      </c>
      <c r="E111" s="24" t="s">
        <v>560</v>
      </c>
      <c r="F111" s="24" t="s">
        <v>561</v>
      </c>
      <c r="G111" s="24" t="s">
        <v>562</v>
      </c>
      <c r="H111" s="24" t="s">
        <v>544</v>
      </c>
      <c r="I111" s="31" t="s">
        <v>563</v>
      </c>
      <c r="J111" s="26" t="s">
        <v>385</v>
      </c>
    </row>
    <row r="112" spans="1:10" ht="10.5" hidden="1" customHeight="1" outlineLevel="1" x14ac:dyDescent="0.25">
      <c r="A112" s="13" t="s">
        <v>450</v>
      </c>
      <c r="B112" s="27" t="s">
        <v>38</v>
      </c>
      <c r="C112" s="28" t="s">
        <v>51</v>
      </c>
      <c r="D112" s="24" t="str">
        <f>HYPERLINK("https://agenda.liternet.ro/cronici/ratacirea.html","Rătăcirea *)")</f>
        <v>Rătăcirea *)</v>
      </c>
      <c r="E112" s="24" t="s">
        <v>685</v>
      </c>
      <c r="F112" s="24" t="s">
        <v>686</v>
      </c>
      <c r="G112" s="24" t="s">
        <v>712</v>
      </c>
      <c r="H112" s="24" t="s">
        <v>684</v>
      </c>
      <c r="I112" s="31" t="s">
        <v>713</v>
      </c>
      <c r="J112" s="26" t="s">
        <v>385</v>
      </c>
    </row>
    <row r="113" spans="1:10" ht="10.5" hidden="1" customHeight="1" outlineLevel="1" x14ac:dyDescent="0.25">
      <c r="A113" s="13" t="s">
        <v>450</v>
      </c>
      <c r="B113" s="27" t="s">
        <v>38</v>
      </c>
      <c r="C113" s="28" t="s">
        <v>51</v>
      </c>
      <c r="D113" s="24" t="s">
        <v>854</v>
      </c>
      <c r="E113" s="24" t="s">
        <v>394</v>
      </c>
      <c r="F113" s="24" t="s">
        <v>394</v>
      </c>
      <c r="G113" s="24" t="s">
        <v>855</v>
      </c>
      <c r="H113" s="24" t="s">
        <v>677</v>
      </c>
      <c r="I113" s="31" t="s">
        <v>614</v>
      </c>
      <c r="J113" s="26" t="s">
        <v>385</v>
      </c>
    </row>
    <row r="114" spans="1:10" ht="10.5" hidden="1" customHeight="1" outlineLevel="1" x14ac:dyDescent="0.25">
      <c r="A114" s="13" t="s">
        <v>450</v>
      </c>
      <c r="B114" s="27" t="s">
        <v>38</v>
      </c>
      <c r="C114" s="28" t="s">
        <v>35</v>
      </c>
      <c r="D114" s="24" t="s">
        <v>444</v>
      </c>
      <c r="E114" s="24" t="s">
        <v>445</v>
      </c>
      <c r="F114" s="24" t="s">
        <v>446</v>
      </c>
      <c r="G114" s="24" t="s">
        <v>447</v>
      </c>
      <c r="H114" s="24" t="s">
        <v>409</v>
      </c>
      <c r="I114" s="29" t="s">
        <v>36</v>
      </c>
      <c r="J114" s="26" t="s">
        <v>385</v>
      </c>
    </row>
    <row r="115" spans="1:10" ht="10.5" hidden="1" customHeight="1" outlineLevel="1" x14ac:dyDescent="0.25">
      <c r="A115" s="13" t="s">
        <v>454</v>
      </c>
      <c r="B115" s="27" t="s">
        <v>39</v>
      </c>
      <c r="C115" s="28" t="s">
        <v>46</v>
      </c>
      <c r="D115" s="24" t="str">
        <f>HYPERLINK("https://agenda.liternet.ro/cronici/jacksivrejuldefasole.html","Jack și vrejul de fasole *)")</f>
        <v>Jack și vrejul de fasole *)</v>
      </c>
      <c r="E115" s="24" t="s">
        <v>482</v>
      </c>
      <c r="F115" s="24" t="s">
        <v>483</v>
      </c>
      <c r="G115" s="24" t="s">
        <v>484</v>
      </c>
      <c r="H115" s="24" t="s">
        <v>465</v>
      </c>
      <c r="I115" s="31" t="s">
        <v>466</v>
      </c>
      <c r="J115" s="26" t="s">
        <v>385</v>
      </c>
    </row>
    <row r="116" spans="1:10" ht="10.5" hidden="1" customHeight="1" outlineLevel="1" x14ac:dyDescent="0.25">
      <c r="A116" s="13" t="s">
        <v>454</v>
      </c>
      <c r="B116" s="30" t="s">
        <v>39</v>
      </c>
      <c r="C116" s="28" t="s">
        <v>14</v>
      </c>
      <c r="D116" s="24" t="str">
        <f>HYPERLINK("https://agenda.liternet.ro/cronici/gertrude.html","Gertrude *)")</f>
        <v>Gertrude *)</v>
      </c>
      <c r="E116" s="24" t="s">
        <v>577</v>
      </c>
      <c r="F116" s="24" t="s">
        <v>531</v>
      </c>
      <c r="G116" s="24" t="s">
        <v>578</v>
      </c>
      <c r="H116" s="24" t="s">
        <v>569</v>
      </c>
      <c r="I116" s="31" t="s">
        <v>570</v>
      </c>
      <c r="J116" s="26" t="s">
        <v>385</v>
      </c>
    </row>
    <row r="117" spans="1:10" ht="10.5" hidden="1" customHeight="1" outlineLevel="1" x14ac:dyDescent="0.25">
      <c r="A117" s="13" t="s">
        <v>454</v>
      </c>
      <c r="B117" s="30" t="s">
        <v>39</v>
      </c>
      <c r="C117" s="28" t="s">
        <v>14</v>
      </c>
      <c r="D117" s="24" t="str">
        <f>HYPERLINK("https://agenda.liternet.ro/cronici/contractii.html","Contracții *)")</f>
        <v>Contracții *)</v>
      </c>
      <c r="E117" s="24" t="s">
        <v>619</v>
      </c>
      <c r="F117" s="24" t="s">
        <v>620</v>
      </c>
      <c r="G117" s="24" t="s">
        <v>621</v>
      </c>
      <c r="H117" s="24" t="s">
        <v>611</v>
      </c>
      <c r="I117" s="31" t="s">
        <v>589</v>
      </c>
      <c r="J117" s="26" t="s">
        <v>385</v>
      </c>
    </row>
    <row r="118" spans="1:10" ht="10.5" hidden="1" customHeight="1" outlineLevel="1" x14ac:dyDescent="0.25">
      <c r="A118" s="13" t="s">
        <v>454</v>
      </c>
      <c r="B118" s="30" t="s">
        <v>39</v>
      </c>
      <c r="C118" s="28" t="s">
        <v>14</v>
      </c>
      <c r="D118" s="24" t="str">
        <f>HYPERLINK("https://agenda.liternet.ro/cronici/evadareatacuta.html","Evadarea tăcută *)")</f>
        <v>Evadarea tăcută *)</v>
      </c>
      <c r="E118" s="24" t="s">
        <v>645</v>
      </c>
      <c r="F118" s="24" t="s">
        <v>646</v>
      </c>
      <c r="G118" s="24" t="s">
        <v>646</v>
      </c>
      <c r="H118" s="24" t="s">
        <v>642</v>
      </c>
      <c r="I118" s="31" t="s">
        <v>589</v>
      </c>
      <c r="J118" s="26" t="s">
        <v>385</v>
      </c>
    </row>
    <row r="119" spans="1:10" ht="10.5" hidden="1" customHeight="1" outlineLevel="1" x14ac:dyDescent="0.25">
      <c r="A119" s="13" t="s">
        <v>454</v>
      </c>
      <c r="B119" s="27" t="s">
        <v>39</v>
      </c>
      <c r="C119" s="28" t="s">
        <v>14</v>
      </c>
      <c r="D119" s="24" t="str">
        <f>HYPERLINK("https://agenda.liternet.ro/cronici/furtunamilea.html","Furtuna *)")</f>
        <v>Furtuna *)</v>
      </c>
      <c r="E119" s="24" t="s">
        <v>392</v>
      </c>
      <c r="F119" s="24" t="s">
        <v>807</v>
      </c>
      <c r="G119" s="24" t="s">
        <v>808</v>
      </c>
      <c r="H119" s="24" t="s">
        <v>798</v>
      </c>
      <c r="I119" s="32" t="s">
        <v>792</v>
      </c>
      <c r="J119" s="26" t="s">
        <v>385</v>
      </c>
    </row>
    <row r="120" spans="1:10" ht="10.5" hidden="1" customHeight="1" outlineLevel="1" x14ac:dyDescent="0.25">
      <c r="A120" s="13" t="s">
        <v>454</v>
      </c>
      <c r="B120" s="27" t="s">
        <v>39</v>
      </c>
      <c r="C120" s="28" t="s">
        <v>51</v>
      </c>
      <c r="D120" s="24" t="str">
        <f>HYPERLINK("https://agenda.liternet.ro/cronici/pejumatatecantec.html","Pe jumătate cântec *)")</f>
        <v>Pe jumătate cântec *)</v>
      </c>
      <c r="E120" s="24" t="s">
        <v>517</v>
      </c>
      <c r="F120" s="24" t="s">
        <v>517</v>
      </c>
      <c r="G120" s="24" t="s">
        <v>518</v>
      </c>
      <c r="H120" s="24" t="s">
        <v>508</v>
      </c>
      <c r="I120" s="31" t="s">
        <v>519</v>
      </c>
      <c r="J120" s="26" t="s">
        <v>385</v>
      </c>
    </row>
    <row r="121" spans="1:10" ht="10.5" hidden="1" customHeight="1" outlineLevel="1" x14ac:dyDescent="0.25">
      <c r="A121" s="13" t="s">
        <v>454</v>
      </c>
      <c r="B121" s="27" t="s">
        <v>39</v>
      </c>
      <c r="C121" s="28" t="s">
        <v>51</v>
      </c>
      <c r="D121" s="24" t="str">
        <f>HYPERLINK("https://agenda.liternet.ro/cronici/dumnezeuldeadouazi.html","Dumnezeul de a doua zi *)")</f>
        <v>Dumnezeul de a doua zi *)</v>
      </c>
      <c r="E121" s="24" t="s">
        <v>714</v>
      </c>
      <c r="F121" s="24" t="s">
        <v>547</v>
      </c>
      <c r="G121" s="24" t="s">
        <v>715</v>
      </c>
      <c r="H121" s="24" t="s">
        <v>684</v>
      </c>
      <c r="I121" s="31" t="s">
        <v>691</v>
      </c>
      <c r="J121" s="26" t="s">
        <v>391</v>
      </c>
    </row>
    <row r="122" spans="1:10" ht="10.5" hidden="1" customHeight="1" outlineLevel="1" x14ac:dyDescent="0.25">
      <c r="A122" s="13" t="s">
        <v>454</v>
      </c>
      <c r="B122" s="27" t="s">
        <v>39</v>
      </c>
      <c r="C122" s="28" t="s">
        <v>51</v>
      </c>
      <c r="D122" s="24" t="s">
        <v>831</v>
      </c>
      <c r="E122" s="24" t="s">
        <v>832</v>
      </c>
      <c r="F122" s="24" t="s">
        <v>833</v>
      </c>
      <c r="G122" s="24" t="s">
        <v>834</v>
      </c>
      <c r="H122" s="24" t="s">
        <v>829</v>
      </c>
      <c r="I122" s="32" t="s">
        <v>830</v>
      </c>
      <c r="J122" s="26" t="s">
        <v>385</v>
      </c>
    </row>
    <row r="123" spans="1:10" ht="10.5" hidden="1" customHeight="1" outlineLevel="1" x14ac:dyDescent="0.25">
      <c r="A123" s="13" t="s">
        <v>454</v>
      </c>
      <c r="B123" s="27" t="s">
        <v>39</v>
      </c>
      <c r="C123" s="28" t="s">
        <v>51</v>
      </c>
      <c r="D123" s="24" t="str">
        <f>HYPERLINK("https://agenda.liternet.ro/cronici/fetesibaieti.html","Fete şi băieţi *)")</f>
        <v>Fete şi băieţi *)</v>
      </c>
      <c r="E123" s="24" t="s">
        <v>856</v>
      </c>
      <c r="F123" s="24" t="s">
        <v>565</v>
      </c>
      <c r="G123" s="24" t="s">
        <v>857</v>
      </c>
      <c r="H123" s="24" t="s">
        <v>677</v>
      </c>
      <c r="I123" s="31" t="s">
        <v>614</v>
      </c>
      <c r="J123" s="26" t="s">
        <v>385</v>
      </c>
    </row>
    <row r="124" spans="1:10" ht="10.5" hidden="1" customHeight="1" outlineLevel="1" x14ac:dyDescent="0.25">
      <c r="A124" s="13" t="s">
        <v>454</v>
      </c>
      <c r="B124" s="27" t="s">
        <v>39</v>
      </c>
      <c r="C124" s="28" t="s">
        <v>51</v>
      </c>
      <c r="D124" s="24" t="str">
        <f>HYPERLINK("https://agenda.liternet.ro/cronici/perspectivegrandioase.html","Perspective grandioase *)")</f>
        <v>Perspective grandioase *)</v>
      </c>
      <c r="E124" s="24" t="s">
        <v>564</v>
      </c>
      <c r="F124" s="24" t="s">
        <v>565</v>
      </c>
      <c r="G124" s="24" t="s">
        <v>566</v>
      </c>
      <c r="H124" s="24" t="s">
        <v>544</v>
      </c>
      <c r="I124" s="31" t="s">
        <v>545</v>
      </c>
      <c r="J124" s="26" t="s">
        <v>385</v>
      </c>
    </row>
    <row r="125" spans="1:10" ht="10.5" hidden="1" customHeight="1" outlineLevel="1" x14ac:dyDescent="0.25">
      <c r="A125" s="13" t="s">
        <v>454</v>
      </c>
      <c r="B125" s="27" t="s">
        <v>39</v>
      </c>
      <c r="C125" s="28" t="s">
        <v>35</v>
      </c>
      <c r="D125" s="24" t="s">
        <v>451</v>
      </c>
      <c r="E125" s="24">
        <v>0</v>
      </c>
      <c r="F125" s="24" t="s">
        <v>452</v>
      </c>
      <c r="G125" s="24" t="s">
        <v>453</v>
      </c>
      <c r="H125" s="24" t="s">
        <v>409</v>
      </c>
      <c r="I125" s="29" t="s">
        <v>40</v>
      </c>
      <c r="J125" s="26" t="s">
        <v>385</v>
      </c>
    </row>
    <row r="126" spans="1:10" ht="10.5" hidden="1" customHeight="1" outlineLevel="1" x14ac:dyDescent="0.25">
      <c r="A126" s="13" t="s">
        <v>455</v>
      </c>
      <c r="B126" s="27" t="s">
        <v>41</v>
      </c>
      <c r="C126" s="28" t="s">
        <v>47</v>
      </c>
      <c r="D126" s="24" t="s">
        <v>485</v>
      </c>
      <c r="E126" s="24" t="s">
        <v>486</v>
      </c>
      <c r="F126" s="24" t="s">
        <v>487</v>
      </c>
      <c r="G126" s="24" t="s">
        <v>488</v>
      </c>
      <c r="H126" s="24" t="s">
        <v>465</v>
      </c>
      <c r="I126" s="31" t="s">
        <v>466</v>
      </c>
      <c r="J126" s="26" t="s">
        <v>385</v>
      </c>
    </row>
    <row r="127" spans="1:10" ht="10.5" hidden="1" customHeight="1" outlineLevel="1" x14ac:dyDescent="0.25">
      <c r="A127" s="13" t="s">
        <v>455</v>
      </c>
      <c r="B127" s="27" t="s">
        <v>41</v>
      </c>
      <c r="C127" s="28" t="s">
        <v>14</v>
      </c>
      <c r="D127" s="24" t="str">
        <f>HYPERLINK("https://agenda.liternet.ro/cronici/adiodomnulehaffmann.html","Adio, domnule Haffmann *)")</f>
        <v>Adio, domnule Haffmann *)</v>
      </c>
      <c r="E127" s="24" t="s">
        <v>599</v>
      </c>
      <c r="F127" s="24" t="s">
        <v>477</v>
      </c>
      <c r="G127" s="24" t="s">
        <v>600</v>
      </c>
      <c r="H127" s="24" t="s">
        <v>588</v>
      </c>
      <c r="I127" s="31" t="s">
        <v>589</v>
      </c>
      <c r="J127" s="26" t="s">
        <v>385</v>
      </c>
    </row>
    <row r="128" spans="1:10" ht="10.5" hidden="1" customHeight="1" outlineLevel="1" x14ac:dyDescent="0.25">
      <c r="A128" s="13" t="s">
        <v>455</v>
      </c>
      <c r="B128" s="27" t="s">
        <v>41</v>
      </c>
      <c r="C128" s="28" t="s">
        <v>14</v>
      </c>
      <c r="D128" s="24" t="str">
        <f>HYPERLINK("https://agenda.liternet.ro/cronici/dalecarnavaluluicolceag.html","D'ale carnavalului *)")</f>
        <v>D'ale carnavalului *)</v>
      </c>
      <c r="E128" s="24" t="s">
        <v>673</v>
      </c>
      <c r="F128" s="24" t="s">
        <v>388</v>
      </c>
      <c r="G128" s="24" t="s">
        <v>674</v>
      </c>
      <c r="H128" s="24" t="s">
        <v>668</v>
      </c>
      <c r="I128" s="32" t="s">
        <v>675</v>
      </c>
      <c r="J128" s="26" t="s">
        <v>385</v>
      </c>
    </row>
    <row r="129" spans="1:10" ht="10.5" hidden="1" customHeight="1" outlineLevel="1" x14ac:dyDescent="0.25">
      <c r="A129" s="13" t="s">
        <v>455</v>
      </c>
      <c r="B129" s="27" t="s">
        <v>41</v>
      </c>
      <c r="C129" s="28" t="s">
        <v>14</v>
      </c>
      <c r="D129" s="24" t="s">
        <v>809</v>
      </c>
      <c r="E129" s="24" t="s">
        <v>810</v>
      </c>
      <c r="F129" s="24" t="s">
        <v>811</v>
      </c>
      <c r="G129" s="24" t="s">
        <v>812</v>
      </c>
      <c r="H129" s="24" t="s">
        <v>791</v>
      </c>
      <c r="I129" s="32" t="s">
        <v>792</v>
      </c>
      <c r="J129" s="26" t="s">
        <v>385</v>
      </c>
    </row>
    <row r="130" spans="1:10" ht="10.5" hidden="1" customHeight="1" outlineLevel="1" x14ac:dyDescent="0.25">
      <c r="A130" s="13" t="s">
        <v>455</v>
      </c>
      <c r="B130" s="27" t="s">
        <v>41</v>
      </c>
      <c r="C130" s="28" t="s">
        <v>14</v>
      </c>
      <c r="D130" s="24" t="s">
        <v>813</v>
      </c>
      <c r="E130" s="24" t="s">
        <v>688</v>
      </c>
      <c r="F130" s="24" t="s">
        <v>689</v>
      </c>
      <c r="G130" s="24" t="s">
        <v>814</v>
      </c>
      <c r="H130" s="24" t="s">
        <v>798</v>
      </c>
      <c r="I130" s="31" t="s">
        <v>792</v>
      </c>
      <c r="J130" s="26" t="s">
        <v>385</v>
      </c>
    </row>
    <row r="131" spans="1:10" ht="10.5" hidden="1" customHeight="1" outlineLevel="1" x14ac:dyDescent="0.25">
      <c r="A131" s="13" t="s">
        <v>455</v>
      </c>
      <c r="B131" s="27" t="s">
        <v>41</v>
      </c>
      <c r="C131" s="28" t="s">
        <v>14</v>
      </c>
      <c r="D131" s="24" t="str">
        <f>HYPERLINK("https://agenda.liternet.ro/cronici/trebuiesavorbim.html","Trebuie să vorbim *) (dans contemporan)")</f>
        <v>Trebuie să vorbim *) (dans contemporan)</v>
      </c>
      <c r="E131" s="24" t="s">
        <v>835</v>
      </c>
      <c r="F131" s="24" t="s">
        <v>835</v>
      </c>
      <c r="G131" s="24" t="s">
        <v>836</v>
      </c>
      <c r="H131" s="24" t="s">
        <v>829</v>
      </c>
      <c r="I131" s="31" t="s">
        <v>830</v>
      </c>
      <c r="J131" s="26" t="s">
        <v>385</v>
      </c>
    </row>
    <row r="132" spans="1:10" ht="10.5" hidden="1" customHeight="1" outlineLevel="1" x14ac:dyDescent="0.25">
      <c r="A132" s="13" t="s">
        <v>455</v>
      </c>
      <c r="B132" s="27" t="s">
        <v>41</v>
      </c>
      <c r="C132" s="28" t="s">
        <v>14</v>
      </c>
      <c r="D132" s="24" t="str">
        <f>HYPERLINK("https://agenda.liternet.ro/cronici/doctorul.html","Doctorul *)")</f>
        <v>Doctorul *)</v>
      </c>
      <c r="E132" s="24" t="s">
        <v>893</v>
      </c>
      <c r="F132" s="24" t="s">
        <v>539</v>
      </c>
      <c r="G132" s="24" t="s">
        <v>894</v>
      </c>
      <c r="H132" s="24" t="s">
        <v>544</v>
      </c>
      <c r="I132" s="31" t="s">
        <v>895</v>
      </c>
      <c r="J132" s="26" t="s">
        <v>385</v>
      </c>
    </row>
    <row r="133" spans="1:10" ht="10.5" hidden="1" customHeight="1" outlineLevel="1" x14ac:dyDescent="0.25">
      <c r="A133" s="13" t="s">
        <v>455</v>
      </c>
      <c r="B133" s="27" t="s">
        <v>41</v>
      </c>
      <c r="C133" s="28" t="s">
        <v>14</v>
      </c>
      <c r="D133" s="24" t="s">
        <v>914</v>
      </c>
      <c r="E133" s="24" t="s">
        <v>915</v>
      </c>
      <c r="F133" s="24" t="s">
        <v>575</v>
      </c>
      <c r="G133" s="24" t="s">
        <v>916</v>
      </c>
      <c r="H133" s="24" t="s">
        <v>736</v>
      </c>
      <c r="I133" s="32" t="s">
        <v>913</v>
      </c>
      <c r="J133" s="26" t="s">
        <v>385</v>
      </c>
    </row>
    <row r="134" spans="1:10" ht="10.5" hidden="1" customHeight="1" outlineLevel="1" x14ac:dyDescent="0.25">
      <c r="A134" s="13" t="s">
        <v>455</v>
      </c>
      <c r="B134" s="27" t="s">
        <v>41</v>
      </c>
      <c r="C134" s="28" t="s">
        <v>51</v>
      </c>
      <c r="D134" s="24" t="s">
        <v>520</v>
      </c>
      <c r="E134" s="24" t="s">
        <v>521</v>
      </c>
      <c r="F134" s="24">
        <v>0</v>
      </c>
      <c r="G134" s="24" t="s">
        <v>522</v>
      </c>
      <c r="H134" s="24" t="s">
        <v>508</v>
      </c>
      <c r="I134" s="31" t="s">
        <v>308</v>
      </c>
      <c r="J134" s="26" t="s">
        <v>385</v>
      </c>
    </row>
    <row r="135" spans="1:10" ht="10.5" hidden="1" customHeight="1" outlineLevel="1" x14ac:dyDescent="0.25">
      <c r="A135" s="13" t="s">
        <v>455</v>
      </c>
      <c r="B135" s="27" t="s">
        <v>41</v>
      </c>
      <c r="C135" s="28" t="s">
        <v>51</v>
      </c>
      <c r="D135" s="24" t="str">
        <f>HYPERLINK("https://agenda.liternet.ro/cronici/aer.html","Aer *)")</f>
        <v>Aer *)</v>
      </c>
      <c r="E135" s="24" t="s">
        <v>716</v>
      </c>
      <c r="F135" s="24" t="s">
        <v>561</v>
      </c>
      <c r="G135" s="24" t="s">
        <v>717</v>
      </c>
      <c r="H135" s="24" t="s">
        <v>684</v>
      </c>
      <c r="I135" s="31" t="s">
        <v>699</v>
      </c>
      <c r="J135" s="26" t="s">
        <v>385</v>
      </c>
    </row>
    <row r="136" spans="1:10" ht="10.5" hidden="1" customHeight="1" outlineLevel="1" x14ac:dyDescent="0.25">
      <c r="A136" s="13" t="s">
        <v>455</v>
      </c>
      <c r="B136" s="27" t="s">
        <v>41</v>
      </c>
      <c r="C136" s="28" t="s">
        <v>51</v>
      </c>
      <c r="D136" s="24" t="str">
        <f>HYPERLINK("https://agenda.liternet.ro/cronici/mamajuncu.html","Mama *)")</f>
        <v>Mama *)</v>
      </c>
      <c r="E136" s="24" t="s">
        <v>896</v>
      </c>
      <c r="F136" s="24" t="s">
        <v>565</v>
      </c>
      <c r="G136" s="24" t="s">
        <v>897</v>
      </c>
      <c r="H136" s="24" t="s">
        <v>544</v>
      </c>
      <c r="I136" s="31" t="s">
        <v>545</v>
      </c>
      <c r="J136" s="26" t="s">
        <v>385</v>
      </c>
    </row>
    <row r="137" spans="1:10" ht="10.5" hidden="1" customHeight="1" outlineLevel="1" x14ac:dyDescent="0.25">
      <c r="A137" s="13" t="s">
        <v>455</v>
      </c>
      <c r="B137" s="27" t="s">
        <v>41</v>
      </c>
      <c r="C137" s="28" t="s">
        <v>51</v>
      </c>
      <c r="D137" s="24" t="s">
        <v>904</v>
      </c>
      <c r="E137" s="24">
        <v>0</v>
      </c>
      <c r="F137" s="24" t="s">
        <v>905</v>
      </c>
      <c r="G137" s="24" t="s">
        <v>905</v>
      </c>
      <c r="H137" s="24" t="s">
        <v>307</v>
      </c>
      <c r="I137" s="31" t="s">
        <v>308</v>
      </c>
      <c r="J137" s="26" t="s">
        <v>385</v>
      </c>
    </row>
    <row r="138" spans="1:10" ht="10.5" hidden="1" customHeight="1" outlineLevel="1" x14ac:dyDescent="0.25">
      <c r="A138" s="13" t="s">
        <v>455</v>
      </c>
      <c r="B138" s="27" t="s">
        <v>41</v>
      </c>
      <c r="C138" s="28" t="s">
        <v>35</v>
      </c>
      <c r="D138" s="24" t="s">
        <v>451</v>
      </c>
      <c r="E138" s="24">
        <v>0</v>
      </c>
      <c r="F138" s="24" t="s">
        <v>452</v>
      </c>
      <c r="G138" s="24" t="s">
        <v>453</v>
      </c>
      <c r="H138" s="24" t="s">
        <v>409</v>
      </c>
      <c r="I138" s="29" t="s">
        <v>40</v>
      </c>
      <c r="J138" s="26" t="s">
        <v>385</v>
      </c>
    </row>
    <row r="139" spans="1:10" ht="10.5" hidden="1" customHeight="1" outlineLevel="1" x14ac:dyDescent="0.25">
      <c r="A139" s="13" t="s">
        <v>455</v>
      </c>
      <c r="B139" s="27" t="s">
        <v>41</v>
      </c>
      <c r="C139" s="28" t="s">
        <v>35</v>
      </c>
      <c r="D139" s="24" t="s">
        <v>768</v>
      </c>
      <c r="E139" s="24" t="s">
        <v>769</v>
      </c>
      <c r="F139" s="24" t="s">
        <v>769</v>
      </c>
      <c r="G139" s="24" t="s">
        <v>747</v>
      </c>
      <c r="H139" s="24" t="s">
        <v>766</v>
      </c>
      <c r="I139" s="31" t="s">
        <v>767</v>
      </c>
      <c r="J139" s="26" t="s">
        <v>385</v>
      </c>
    </row>
    <row r="140" spans="1:10" ht="10.5" hidden="1" customHeight="1" outlineLevel="1" x14ac:dyDescent="0.25">
      <c r="A140" s="13" t="s">
        <v>456</v>
      </c>
      <c r="B140" s="27" t="s">
        <v>42</v>
      </c>
      <c r="C140" s="28" t="s">
        <v>47</v>
      </c>
      <c r="D140" s="24" t="s">
        <v>489</v>
      </c>
      <c r="E140" s="24" t="s">
        <v>490</v>
      </c>
      <c r="F140" s="24" t="s">
        <v>490</v>
      </c>
      <c r="G140" s="24" t="s">
        <v>491</v>
      </c>
      <c r="H140" s="24" t="s">
        <v>465</v>
      </c>
      <c r="I140" s="31" t="s">
        <v>466</v>
      </c>
      <c r="J140" s="26" t="s">
        <v>385</v>
      </c>
    </row>
    <row r="141" spans="1:10" ht="10.5" hidden="1" customHeight="1" outlineLevel="1" x14ac:dyDescent="0.25">
      <c r="A141" s="13" t="s">
        <v>456</v>
      </c>
      <c r="B141" s="27" t="s">
        <v>42</v>
      </c>
      <c r="C141" s="28" t="s">
        <v>14</v>
      </c>
      <c r="D141" s="24" t="str">
        <f>HYPERLINK("https://agenda.liternet.ro/cronici/lacativaoamenidistantadetine.html","La câțiva oameni distanță de tine *)")</f>
        <v>La câțiva oameni distanță de tine *)</v>
      </c>
      <c r="E141" s="24" t="s">
        <v>579</v>
      </c>
      <c r="F141" s="24" t="s">
        <v>580</v>
      </c>
      <c r="G141" s="24" t="s">
        <v>581</v>
      </c>
      <c r="H141" s="24" t="s">
        <v>569</v>
      </c>
      <c r="I141" s="31" t="s">
        <v>582</v>
      </c>
      <c r="J141" s="26" t="s">
        <v>385</v>
      </c>
    </row>
    <row r="142" spans="1:10" ht="10.5" hidden="1" customHeight="1" outlineLevel="1" x14ac:dyDescent="0.25">
      <c r="A142" s="13" t="s">
        <v>456</v>
      </c>
      <c r="B142" s="27" t="s">
        <v>42</v>
      </c>
      <c r="C142" s="28" t="s">
        <v>14</v>
      </c>
      <c r="D142" s="24" t="str">
        <f>HYPERLINK("https://agenda.liternet.ro/cronici/freakshowvol2.html","Freak Show, vol 2 *)")</f>
        <v>Freak Show, vol 2 *)</v>
      </c>
      <c r="E142" s="24" t="s">
        <v>601</v>
      </c>
      <c r="F142" s="24" t="s">
        <v>601</v>
      </c>
      <c r="G142" s="24" t="s">
        <v>602</v>
      </c>
      <c r="H142" s="24" t="s">
        <v>588</v>
      </c>
      <c r="I142" s="31" t="s">
        <v>589</v>
      </c>
      <c r="J142" s="26" t="s">
        <v>391</v>
      </c>
    </row>
    <row r="143" spans="1:10" ht="10.5" hidden="1" customHeight="1" outlineLevel="1" x14ac:dyDescent="0.25">
      <c r="A143" s="13" t="s">
        <v>456</v>
      </c>
      <c r="B143" s="27" t="s">
        <v>42</v>
      </c>
      <c r="C143" s="28" t="s">
        <v>14</v>
      </c>
      <c r="D143" s="24" t="str">
        <f>HYPERLINK("https://agenda.liternet.ro/cronici/noaptealuihelver.html","Noaptea lui Helver *)")</f>
        <v>Noaptea lui Helver *)</v>
      </c>
      <c r="E143" s="24" t="s">
        <v>647</v>
      </c>
      <c r="F143" s="24" t="s">
        <v>648</v>
      </c>
      <c r="G143" s="24" t="s">
        <v>649</v>
      </c>
      <c r="H143" s="24" t="s">
        <v>642</v>
      </c>
      <c r="I143" s="31" t="s">
        <v>650</v>
      </c>
      <c r="J143" s="26" t="s">
        <v>385</v>
      </c>
    </row>
    <row r="144" spans="1:10" ht="10.5" hidden="1" customHeight="1" outlineLevel="1" x14ac:dyDescent="0.25">
      <c r="A144" s="13" t="s">
        <v>456</v>
      </c>
      <c r="B144" s="27" t="s">
        <v>42</v>
      </c>
      <c r="C144" s="28" t="s">
        <v>14</v>
      </c>
      <c r="D144" s="24" t="str">
        <f>HYPERLINK("https://agenda.liternet.ro/cronici/cinacuprieteni.html","Cină cu prieteni *)")</f>
        <v>Cină cu prieteni *)</v>
      </c>
      <c r="E144" s="24" t="s">
        <v>571</v>
      </c>
      <c r="F144" s="24" t="s">
        <v>565</v>
      </c>
      <c r="G144" s="24" t="s">
        <v>815</v>
      </c>
      <c r="H144" s="24" t="s">
        <v>791</v>
      </c>
      <c r="I144" s="31" t="s">
        <v>792</v>
      </c>
      <c r="J144" s="26" t="s">
        <v>385</v>
      </c>
    </row>
    <row r="145" spans="1:10" ht="10.5" hidden="1" customHeight="1" outlineLevel="1" x14ac:dyDescent="0.25">
      <c r="A145" s="13" t="s">
        <v>456</v>
      </c>
      <c r="B145" s="27" t="s">
        <v>42</v>
      </c>
      <c r="C145" s="28" t="s">
        <v>14</v>
      </c>
      <c r="D145" s="24" t="str">
        <f>HYPERLINK("https://agenda.liternet.ro/cronici/scaunelealexa.html","Scaunele *)")</f>
        <v>Scaunele *)</v>
      </c>
      <c r="E145" s="24" t="s">
        <v>816</v>
      </c>
      <c r="F145" s="24" t="s">
        <v>477</v>
      </c>
      <c r="G145" s="24" t="s">
        <v>817</v>
      </c>
      <c r="H145" s="24" t="s">
        <v>798</v>
      </c>
      <c r="I145" s="31" t="s">
        <v>792</v>
      </c>
      <c r="J145" s="26" t="s">
        <v>818</v>
      </c>
    </row>
    <row r="146" spans="1:10" ht="10.5" hidden="1" customHeight="1" outlineLevel="1" x14ac:dyDescent="0.25">
      <c r="A146" s="13" t="s">
        <v>456</v>
      </c>
      <c r="B146" s="27" t="s">
        <v>42</v>
      </c>
      <c r="C146" s="28" t="s">
        <v>14</v>
      </c>
      <c r="D146" s="24" t="str">
        <f>HYPERLINK("https://agenda.liternet.ro/cronici/alchimistulpopescu.html","Alchimistul *)")</f>
        <v>Alchimistul *)</v>
      </c>
      <c r="E146" s="24" t="s">
        <v>837</v>
      </c>
      <c r="F146" s="24" t="s">
        <v>838</v>
      </c>
      <c r="G146" s="24" t="s">
        <v>839</v>
      </c>
      <c r="H146" s="24" t="s">
        <v>829</v>
      </c>
      <c r="I146" s="32" t="s">
        <v>830</v>
      </c>
      <c r="J146" s="26" t="s">
        <v>385</v>
      </c>
    </row>
    <row r="147" spans="1:10" ht="10.5" hidden="1" customHeight="1" outlineLevel="1" x14ac:dyDescent="0.25">
      <c r="A147" s="13" t="s">
        <v>456</v>
      </c>
      <c r="B147" s="27" t="s">
        <v>42</v>
      </c>
      <c r="C147" s="28" t="s">
        <v>14</v>
      </c>
      <c r="D147" s="24" t="str">
        <f>HYPERLINK("https://agenda.liternet.ro/cronici/golulinterior.html","Vidu' *)")</f>
        <v>Vidu' *)</v>
      </c>
      <c r="E147" s="24" t="s">
        <v>858</v>
      </c>
      <c r="F147" s="24" t="s">
        <v>859</v>
      </c>
      <c r="G147" s="24" t="s">
        <v>858</v>
      </c>
      <c r="H147" s="24" t="s">
        <v>309</v>
      </c>
      <c r="I147" s="31" t="s">
        <v>860</v>
      </c>
      <c r="J147" s="26" t="s">
        <v>385</v>
      </c>
    </row>
    <row r="148" spans="1:10" ht="10.5" hidden="1" customHeight="1" outlineLevel="1" x14ac:dyDescent="0.25">
      <c r="A148" s="13" t="s">
        <v>456</v>
      </c>
      <c r="B148" s="27" t="s">
        <v>42</v>
      </c>
      <c r="C148" s="28" t="s">
        <v>14</v>
      </c>
      <c r="D148" s="24" t="str">
        <f>HYPERLINK("https://agenda.liternet.ro/cronici/doctorul.html","Doctorul *)")</f>
        <v>Doctorul *)</v>
      </c>
      <c r="E148" s="24" t="s">
        <v>893</v>
      </c>
      <c r="F148" s="24" t="s">
        <v>539</v>
      </c>
      <c r="G148" s="24" t="s">
        <v>894</v>
      </c>
      <c r="H148" s="24" t="s">
        <v>544</v>
      </c>
      <c r="I148" s="31" t="s">
        <v>895</v>
      </c>
      <c r="J148" s="26" t="s">
        <v>385</v>
      </c>
    </row>
    <row r="149" spans="1:10" ht="10.5" hidden="1" customHeight="1" outlineLevel="1" x14ac:dyDescent="0.25">
      <c r="A149" s="13" t="s">
        <v>456</v>
      </c>
      <c r="B149" s="27" t="s">
        <v>42</v>
      </c>
      <c r="C149" s="28" t="s">
        <v>14</v>
      </c>
      <c r="D149" s="24" t="s">
        <v>914</v>
      </c>
      <c r="E149" s="24" t="s">
        <v>915</v>
      </c>
      <c r="F149" s="24" t="s">
        <v>575</v>
      </c>
      <c r="G149" s="24" t="s">
        <v>916</v>
      </c>
      <c r="H149" s="24" t="s">
        <v>736</v>
      </c>
      <c r="I149" s="31" t="s">
        <v>913</v>
      </c>
      <c r="J149" s="26" t="s">
        <v>385</v>
      </c>
    </row>
    <row r="150" spans="1:10" ht="10.5" hidden="1" customHeight="1" outlineLevel="1" x14ac:dyDescent="0.25">
      <c r="A150" s="13" t="s">
        <v>456</v>
      </c>
      <c r="B150" s="27" t="s">
        <v>42</v>
      </c>
      <c r="C150" s="28" t="s">
        <v>51</v>
      </c>
      <c r="D150" s="24" t="str">
        <f>HYPERLINK("https://agenda.liternet.ro/cronici/republicamelania.html","Republica Melania *)")</f>
        <v>Republica Melania *)</v>
      </c>
      <c r="E150" s="24" t="s">
        <v>523</v>
      </c>
      <c r="F150" s="24" t="s">
        <v>388</v>
      </c>
      <c r="G150" s="24" t="s">
        <v>524</v>
      </c>
      <c r="H150" s="24" t="s">
        <v>508</v>
      </c>
      <c r="I150" s="31" t="s">
        <v>509</v>
      </c>
      <c r="J150" s="26" t="s">
        <v>385</v>
      </c>
    </row>
    <row r="151" spans="1:10" ht="10.5" hidden="1" customHeight="1" outlineLevel="1" x14ac:dyDescent="0.25">
      <c r="A151" s="13" t="s">
        <v>456</v>
      </c>
      <c r="B151" s="27" t="s">
        <v>42</v>
      </c>
      <c r="C151" s="28" t="s">
        <v>35</v>
      </c>
      <c r="D151" s="24" t="s">
        <v>451</v>
      </c>
      <c r="E151" s="24">
        <v>0</v>
      </c>
      <c r="F151" s="24" t="s">
        <v>452</v>
      </c>
      <c r="G151" s="24" t="s">
        <v>453</v>
      </c>
      <c r="H151" s="24" t="s">
        <v>409</v>
      </c>
      <c r="I151" s="29" t="s">
        <v>40</v>
      </c>
      <c r="J151" s="26" t="s">
        <v>385</v>
      </c>
    </row>
    <row r="152" spans="1:10" ht="10.5" hidden="1" customHeight="1" outlineLevel="1" x14ac:dyDescent="0.25">
      <c r="A152" s="13" t="s">
        <v>456</v>
      </c>
      <c r="B152" s="27" t="s">
        <v>42</v>
      </c>
      <c r="C152" s="28" t="s">
        <v>35</v>
      </c>
      <c r="D152" s="24" t="str">
        <f>HYPERLINK("https://agenda.liternet.ro/cronici/einekleinenachtmusic.html","Eine Kleine Nachtmusik *)")</f>
        <v>Eine Kleine Nachtmusik *)</v>
      </c>
      <c r="E152" s="24" t="s">
        <v>881</v>
      </c>
      <c r="F152" s="24" t="s">
        <v>882</v>
      </c>
      <c r="G152" s="24" t="s">
        <v>883</v>
      </c>
      <c r="H152" s="24" t="s">
        <v>766</v>
      </c>
      <c r="I152" s="31" t="s">
        <v>884</v>
      </c>
      <c r="J152" s="26" t="s">
        <v>818</v>
      </c>
    </row>
    <row r="153" spans="1:10" ht="10.5" hidden="1" customHeight="1" outlineLevel="1" x14ac:dyDescent="0.25">
      <c r="A153" s="13" t="s">
        <v>909</v>
      </c>
      <c r="B153" s="27" t="s">
        <v>67</v>
      </c>
      <c r="C153" s="28" t="s">
        <v>14</v>
      </c>
      <c r="D153" s="24" t="s">
        <v>914</v>
      </c>
      <c r="E153" s="24" t="s">
        <v>915</v>
      </c>
      <c r="F153" s="24" t="s">
        <v>575</v>
      </c>
      <c r="G153" s="24" t="s">
        <v>916</v>
      </c>
      <c r="H153" s="24" t="s">
        <v>736</v>
      </c>
      <c r="I153" s="31" t="s">
        <v>913</v>
      </c>
      <c r="J153" s="26" t="s">
        <v>385</v>
      </c>
    </row>
    <row r="154" spans="1:10" ht="10.5" hidden="1" customHeight="1" outlineLevel="1" x14ac:dyDescent="0.25">
      <c r="A154" s="13" t="s">
        <v>909</v>
      </c>
      <c r="B154" s="27" t="s">
        <v>67</v>
      </c>
      <c r="C154" s="28" t="s">
        <v>51</v>
      </c>
      <c r="D154" s="24" t="s">
        <v>906</v>
      </c>
      <c r="E154" s="24" t="s">
        <v>907</v>
      </c>
      <c r="F154" s="24" t="s">
        <v>908</v>
      </c>
      <c r="G154" s="24" t="s">
        <v>908</v>
      </c>
      <c r="H154" s="24" t="s">
        <v>307</v>
      </c>
      <c r="I154" s="32" t="s">
        <v>308</v>
      </c>
      <c r="J154" s="26" t="s">
        <v>385</v>
      </c>
    </row>
    <row r="155" spans="1:10" ht="10.5" hidden="1" customHeight="1" outlineLevel="1" x14ac:dyDescent="0.25">
      <c r="A155" s="13" t="s">
        <v>654</v>
      </c>
      <c r="B155" s="27" t="s">
        <v>56</v>
      </c>
      <c r="C155" s="28" t="s">
        <v>14</v>
      </c>
      <c r="D155" s="24" t="str">
        <f>HYPERLINK("https://agenda.liternet.ro/cronici/procesulluieichmann.html","Procesul lui Eichmann *)")</f>
        <v>Procesul lui Eichmann *)</v>
      </c>
      <c r="E155" s="24" t="s">
        <v>651</v>
      </c>
      <c r="F155" s="24" t="s">
        <v>652</v>
      </c>
      <c r="G155" s="24" t="s">
        <v>653</v>
      </c>
      <c r="H155" s="24" t="s">
        <v>642</v>
      </c>
      <c r="I155" s="31" t="s">
        <v>589</v>
      </c>
      <c r="J155" s="26" t="s">
        <v>385</v>
      </c>
    </row>
    <row r="156" spans="1:10" ht="10.5" hidden="1" customHeight="1" outlineLevel="1" x14ac:dyDescent="0.25">
      <c r="A156" s="13" t="s">
        <v>654</v>
      </c>
      <c r="B156" s="27" t="s">
        <v>56</v>
      </c>
      <c r="C156" s="28" t="s">
        <v>14</v>
      </c>
      <c r="D156" s="24" t="str">
        <f>HYPERLINK("https://agenda.liternet.ro/cronici/muzicisifaze.html","Muzici și faze *)")</f>
        <v>Muzici și faze *)</v>
      </c>
      <c r="E156" s="24" t="s">
        <v>760</v>
      </c>
      <c r="F156" s="24" t="s">
        <v>761</v>
      </c>
      <c r="G156" s="24" t="s">
        <v>762</v>
      </c>
      <c r="H156" s="24" t="s">
        <v>749</v>
      </c>
      <c r="I156" s="31" t="s">
        <v>759</v>
      </c>
      <c r="J156" s="26" t="s">
        <v>385</v>
      </c>
    </row>
    <row r="157" spans="1:10" ht="10.5" hidden="1" customHeight="1" outlineLevel="1" x14ac:dyDescent="0.25">
      <c r="A157" s="13" t="s">
        <v>654</v>
      </c>
      <c r="B157" s="27" t="s">
        <v>56</v>
      </c>
      <c r="C157" s="28" t="s">
        <v>35</v>
      </c>
      <c r="D157" s="24" t="str">
        <f>HYPERLINK("https://agenda.liternet.ro/cronici/controverse1961cumvaplace.html","Controverse.1961.Cum vă place? *)")</f>
        <v>Controverse.1961.Cum vă place? *)</v>
      </c>
      <c r="E157" s="24" t="s">
        <v>885</v>
      </c>
      <c r="F157" s="24" t="s">
        <v>389</v>
      </c>
      <c r="G157" s="24" t="s">
        <v>886</v>
      </c>
      <c r="H157" s="24" t="s">
        <v>766</v>
      </c>
      <c r="I157" s="31" t="s">
        <v>887</v>
      </c>
      <c r="J157" s="26" t="s">
        <v>385</v>
      </c>
    </row>
    <row r="158" spans="1:10" ht="10.5" hidden="1" customHeight="1" outlineLevel="1" x14ac:dyDescent="0.25">
      <c r="A158" s="13" t="s">
        <v>606</v>
      </c>
      <c r="B158" s="27" t="s">
        <v>54</v>
      </c>
      <c r="C158" s="28" t="s">
        <v>14</v>
      </c>
      <c r="D158" s="24" t="str">
        <f>HYPERLINK("https://agenda.liternet.ro/cronici/frumoseinseptembrielavenetia.html","Frumos e în septembrie la Veneția *)")</f>
        <v>Frumos e în septembrie la Veneția *)</v>
      </c>
      <c r="E158" s="24" t="s">
        <v>603</v>
      </c>
      <c r="F158" s="24" t="s">
        <v>604</v>
      </c>
      <c r="G158" s="24" t="s">
        <v>605</v>
      </c>
      <c r="H158" s="24" t="s">
        <v>588</v>
      </c>
      <c r="I158" s="31" t="s">
        <v>589</v>
      </c>
      <c r="J158" s="26" t="s">
        <v>385</v>
      </c>
    </row>
    <row r="159" spans="1:10" ht="10.5" hidden="1" customHeight="1" outlineLevel="1" x14ac:dyDescent="0.25">
      <c r="A159" s="13" t="s">
        <v>606</v>
      </c>
      <c r="B159" s="27" t="s">
        <v>54</v>
      </c>
      <c r="C159" s="28" t="s">
        <v>14</v>
      </c>
      <c r="D159" s="24" t="str">
        <f>HYPERLINK("https://agenda.liternet.ro/cronici/hedwigandtheangryinchmazilu.html","H​​edwig and the Angry Inch *)")</f>
        <v>H​​edwig and the Angry Inch *)</v>
      </c>
      <c r="E159" s="24" t="s">
        <v>704</v>
      </c>
      <c r="F159" s="24" t="s">
        <v>705</v>
      </c>
      <c r="G159" s="24" t="s">
        <v>706</v>
      </c>
      <c r="H159" s="24" t="s">
        <v>684</v>
      </c>
      <c r="I159" s="31" t="s">
        <v>707</v>
      </c>
      <c r="J159" s="26" t="s">
        <v>385</v>
      </c>
    </row>
    <row r="160" spans="1:10" ht="10.5" hidden="1" customHeight="1" outlineLevel="1" x14ac:dyDescent="0.25">
      <c r="A160" s="13" t="s">
        <v>606</v>
      </c>
      <c r="B160" s="27" t="s">
        <v>54</v>
      </c>
      <c r="C160" s="28" t="s">
        <v>14</v>
      </c>
      <c r="D160" s="24" t="str">
        <f>HYPERLINK("https://agenda.liternet.ro/cronici/muzicisifaze.html","Muzici și faze *)")</f>
        <v>Muzici și faze *)</v>
      </c>
      <c r="E160" s="24" t="s">
        <v>760</v>
      </c>
      <c r="F160" s="24" t="s">
        <v>761</v>
      </c>
      <c r="G160" s="24" t="s">
        <v>762</v>
      </c>
      <c r="H160" s="24" t="s">
        <v>749</v>
      </c>
      <c r="I160" s="31" t="s">
        <v>759</v>
      </c>
      <c r="J160" s="26" t="s">
        <v>385</v>
      </c>
    </row>
    <row r="161" spans="1:10" ht="10.5" hidden="1" customHeight="1" outlineLevel="1" x14ac:dyDescent="0.25">
      <c r="A161" s="13" t="s">
        <v>606</v>
      </c>
      <c r="B161" s="27" t="s">
        <v>54</v>
      </c>
      <c r="C161" s="28" t="s">
        <v>14</v>
      </c>
      <c r="D161" s="24" t="str">
        <f>HYPERLINK("https://agenda.liternet.ro/cronici/rabbitholegoga.html","Rabbit Hole *)")</f>
        <v>Rabbit Hole *)</v>
      </c>
      <c r="E161" s="24" t="s">
        <v>819</v>
      </c>
      <c r="F161" s="24" t="s">
        <v>547</v>
      </c>
      <c r="G161" s="24" t="s">
        <v>820</v>
      </c>
      <c r="H161" s="24" t="s">
        <v>798</v>
      </c>
      <c r="I161" s="31" t="s">
        <v>792</v>
      </c>
      <c r="J161" s="26" t="s">
        <v>385</v>
      </c>
    </row>
    <row r="162" spans="1:10" ht="10.5" hidden="1" customHeight="1" outlineLevel="1" x14ac:dyDescent="0.25">
      <c r="A162" s="13" t="s">
        <v>606</v>
      </c>
      <c r="B162" s="27" t="s">
        <v>54</v>
      </c>
      <c r="C162" s="28" t="s">
        <v>14</v>
      </c>
      <c r="D162" s="24" t="str">
        <f>HYPERLINK("https://agenda.liternet.ro/cronici/539.html","5 + 3 = 9 *)")</f>
        <v>5 + 3 = 9 *)</v>
      </c>
      <c r="E162" s="24">
        <v>0</v>
      </c>
      <c r="F162" s="24" t="s">
        <v>917</v>
      </c>
      <c r="G162" s="24" t="s">
        <v>918</v>
      </c>
      <c r="H162" s="24" t="s">
        <v>736</v>
      </c>
      <c r="I162" s="31" t="s">
        <v>913</v>
      </c>
      <c r="J162" s="26" t="s">
        <v>385</v>
      </c>
    </row>
    <row r="163" spans="1:10" ht="10.5" hidden="1" customHeight="1" outlineLevel="1" x14ac:dyDescent="0.25">
      <c r="A163" s="13" t="s">
        <v>606</v>
      </c>
      <c r="B163" s="27" t="s">
        <v>54</v>
      </c>
      <c r="C163" s="28" t="s">
        <v>51</v>
      </c>
      <c r="D163" s="24" t="s">
        <v>840</v>
      </c>
      <c r="E163" s="24" t="s">
        <v>841</v>
      </c>
      <c r="F163" s="24" t="s">
        <v>842</v>
      </c>
      <c r="G163" s="24" t="s">
        <v>843</v>
      </c>
      <c r="H163" s="24" t="s">
        <v>829</v>
      </c>
      <c r="I163" s="31" t="s">
        <v>830</v>
      </c>
      <c r="J163" s="26" t="s">
        <v>385</v>
      </c>
    </row>
    <row r="164" spans="1:10" ht="10.5" hidden="1" customHeight="1" outlineLevel="1" x14ac:dyDescent="0.25">
      <c r="A164" s="13" t="s">
        <v>606</v>
      </c>
      <c r="B164" s="27" t="s">
        <v>54</v>
      </c>
      <c r="C164" s="28" t="s">
        <v>35</v>
      </c>
      <c r="D164" s="24" t="str">
        <f>HYPERLINK("https://agenda.liternet.ro/cronici/omenrusu.html","Omen *)")</f>
        <v>Omen *)</v>
      </c>
      <c r="E164" s="24" t="s">
        <v>861</v>
      </c>
      <c r="F164" s="24" t="s">
        <v>862</v>
      </c>
      <c r="G164" s="24" t="s">
        <v>863</v>
      </c>
      <c r="H164" s="24" t="s">
        <v>864</v>
      </c>
      <c r="I164" s="31" t="s">
        <v>669</v>
      </c>
      <c r="J164" s="26" t="s">
        <v>385</v>
      </c>
    </row>
    <row r="165" spans="1:10" ht="10.5" hidden="1" customHeight="1" outlineLevel="1" x14ac:dyDescent="0.25">
      <c r="A165" s="13" t="s">
        <v>585</v>
      </c>
      <c r="B165" s="27" t="s">
        <v>53</v>
      </c>
      <c r="C165" s="28" t="s">
        <v>14</v>
      </c>
      <c r="D165" s="24" t="str">
        <f>HYPERLINK("https://agenda.liternet.ro/cronici/despreoamenidoctorisirinoceri.html","Despre oameni, doctori și rinoceri *)")</f>
        <v>Despre oameni, doctori și rinoceri *)</v>
      </c>
      <c r="E165" s="24" t="s">
        <v>583</v>
      </c>
      <c r="F165" s="24" t="s">
        <v>547</v>
      </c>
      <c r="G165" s="24" t="s">
        <v>584</v>
      </c>
      <c r="H165" s="24" t="s">
        <v>569</v>
      </c>
      <c r="I165" s="31" t="s">
        <v>570</v>
      </c>
      <c r="J165" s="26" t="s">
        <v>385</v>
      </c>
    </row>
    <row r="166" spans="1:10" ht="10.5" hidden="1" customHeight="1" outlineLevel="1" x14ac:dyDescent="0.25">
      <c r="A166" s="13" t="s">
        <v>585</v>
      </c>
      <c r="B166" s="27" t="s">
        <v>53</v>
      </c>
      <c r="C166" s="28" t="s">
        <v>14</v>
      </c>
      <c r="D166" s="24" t="str">
        <f>HYPERLINK("https://agenda.liternet.ro/cronici/niciopastilamagica.html","Nicio pastilă magică *)")</f>
        <v>Nicio pastilă magică *)</v>
      </c>
      <c r="E166" s="24" t="s">
        <v>655</v>
      </c>
      <c r="F166" s="24" t="s">
        <v>656</v>
      </c>
      <c r="G166" s="24" t="s">
        <v>657</v>
      </c>
      <c r="H166" s="24" t="s">
        <v>642</v>
      </c>
      <c r="I166" s="31" t="s">
        <v>589</v>
      </c>
      <c r="J166" s="26" t="s">
        <v>385</v>
      </c>
    </row>
    <row r="167" spans="1:10" ht="10.5" hidden="1" customHeight="1" outlineLevel="1" x14ac:dyDescent="0.25">
      <c r="A167" s="13" t="s">
        <v>585</v>
      </c>
      <c r="B167" s="27" t="s">
        <v>53</v>
      </c>
      <c r="C167" s="28" t="s">
        <v>51</v>
      </c>
      <c r="D167" s="24" t="str">
        <f>HYPERLINK("https://agenda.liternet.ro/cronici/cazultundrea.html","Cazul Țundrea *)")</f>
        <v>Cazul Țundrea *)</v>
      </c>
      <c r="E167" s="24" t="s">
        <v>844</v>
      </c>
      <c r="F167" s="24" t="s">
        <v>845</v>
      </c>
      <c r="G167" s="24" t="s">
        <v>845</v>
      </c>
      <c r="H167" s="24" t="s">
        <v>829</v>
      </c>
      <c r="I167" s="31" t="s">
        <v>830</v>
      </c>
      <c r="J167" s="26" t="s">
        <v>385</v>
      </c>
    </row>
    <row r="168" spans="1:10" ht="10.5" hidden="1" customHeight="1" outlineLevel="1" x14ac:dyDescent="0.25">
      <c r="A168" s="13" t="s">
        <v>585</v>
      </c>
      <c r="B168" s="27" t="s">
        <v>53</v>
      </c>
      <c r="C168" s="28" t="s">
        <v>35</v>
      </c>
      <c r="D168" s="24" t="str">
        <f>HYPERLINK("https://agenda.liternet.ro/cronici/crizakitdesupravietuire.html","Criza. Kit de supraviețuire *)")</f>
        <v>Criza. Kit de supraviețuire *)</v>
      </c>
      <c r="E168" s="24" t="s">
        <v>738</v>
      </c>
      <c r="F168" s="24" t="s">
        <v>739</v>
      </c>
      <c r="G168" s="24" t="s">
        <v>740</v>
      </c>
      <c r="H168" s="24" t="s">
        <v>721</v>
      </c>
      <c r="I168" s="31" t="s">
        <v>727</v>
      </c>
      <c r="J168" s="26" t="s">
        <v>385</v>
      </c>
    </row>
    <row r="169" spans="1:10" ht="10.5" hidden="1" customHeight="1" outlineLevel="1" x14ac:dyDescent="0.25">
      <c r="A169" s="13" t="s">
        <v>495</v>
      </c>
      <c r="B169" s="27" t="s">
        <v>48</v>
      </c>
      <c r="C169" s="28" t="s">
        <v>58</v>
      </c>
      <c r="D169" s="24" t="str">
        <f>HYPERLINK("https://agenda.liternet.ro/cronici/tomcat.html","Tomcat *)")</f>
        <v>Tomcat *)</v>
      </c>
      <c r="E169" s="24" t="s">
        <v>741</v>
      </c>
      <c r="F169" s="24" t="s">
        <v>742</v>
      </c>
      <c r="G169" s="24" t="s">
        <v>743</v>
      </c>
      <c r="H169" s="24" t="s">
        <v>744</v>
      </c>
      <c r="I169" s="31" t="s">
        <v>745</v>
      </c>
      <c r="J169" s="26" t="s">
        <v>385</v>
      </c>
    </row>
    <row r="170" spans="1:10" ht="10.5" hidden="1" customHeight="1" outlineLevel="1" x14ac:dyDescent="0.25">
      <c r="A170" s="13" t="s">
        <v>495</v>
      </c>
      <c r="B170" s="27" t="s">
        <v>48</v>
      </c>
      <c r="C170" s="28" t="s">
        <v>46</v>
      </c>
      <c r="D170" s="24" t="str">
        <f>HYPERLINK("https://agenda.liternet.ro/cronici/frumoasasibestia.html","Frumoasa și bestia *)")</f>
        <v>Frumoasa și bestia *)</v>
      </c>
      <c r="E170" s="24" t="s">
        <v>492</v>
      </c>
      <c r="F170" s="24" t="s">
        <v>493</v>
      </c>
      <c r="G170" s="24" t="s">
        <v>494</v>
      </c>
      <c r="H170" s="24" t="s">
        <v>465</v>
      </c>
      <c r="I170" s="31" t="s">
        <v>466</v>
      </c>
      <c r="J170" s="26" t="s">
        <v>385</v>
      </c>
    </row>
    <row r="171" spans="1:10" ht="10.5" hidden="1" customHeight="1" outlineLevel="1" x14ac:dyDescent="0.25">
      <c r="A171" s="13" t="s">
        <v>495</v>
      </c>
      <c r="B171" s="27" t="s">
        <v>48</v>
      </c>
      <c r="C171" s="28" t="s">
        <v>14</v>
      </c>
      <c r="D171" s="24" t="str">
        <f>HYPERLINK("https://agenda.liternet.ro/cronici/inlargulmariialexa.html","În largul mării *)")</f>
        <v>În largul mării *)</v>
      </c>
      <c r="E171" s="24" t="s">
        <v>425</v>
      </c>
      <c r="F171" s="24" t="s">
        <v>477</v>
      </c>
      <c r="G171" s="24" t="s">
        <v>607</v>
      </c>
      <c r="H171" s="24" t="s">
        <v>588</v>
      </c>
      <c r="I171" s="31" t="s">
        <v>589</v>
      </c>
      <c r="J171" s="26" t="s">
        <v>385</v>
      </c>
    </row>
    <row r="172" spans="1:10" ht="10.5" hidden="1" customHeight="1" outlineLevel="1" x14ac:dyDescent="0.25">
      <c r="A172" s="13" t="s">
        <v>495</v>
      </c>
      <c r="B172" s="27" t="s">
        <v>48</v>
      </c>
      <c r="C172" s="28" t="s">
        <v>14</v>
      </c>
      <c r="D172" s="24" t="s">
        <v>777</v>
      </c>
      <c r="E172" s="24" t="s">
        <v>714</v>
      </c>
      <c r="F172" s="24" t="s">
        <v>778</v>
      </c>
      <c r="G172" s="24" t="s">
        <v>779</v>
      </c>
      <c r="H172" s="24" t="s">
        <v>100</v>
      </c>
      <c r="I172" s="31" t="s">
        <v>101</v>
      </c>
      <c r="J172" s="26" t="s">
        <v>385</v>
      </c>
    </row>
    <row r="173" spans="1:10" ht="10.5" hidden="1" customHeight="1" outlineLevel="1" x14ac:dyDescent="0.25">
      <c r="A173" s="13" t="s">
        <v>495</v>
      </c>
      <c r="B173" s="27" t="s">
        <v>48</v>
      </c>
      <c r="C173" s="28" t="s">
        <v>51</v>
      </c>
      <c r="D173" s="24" t="str">
        <f>HYPERLINK("https://agenda.liternet.ro/cronici/whitenoise.html","white noise *)")</f>
        <v>white noise *)</v>
      </c>
      <c r="E173" s="24" t="s">
        <v>841</v>
      </c>
      <c r="F173" s="24" t="s">
        <v>842</v>
      </c>
      <c r="G173" s="24" t="s">
        <v>846</v>
      </c>
      <c r="H173" s="24" t="s">
        <v>829</v>
      </c>
      <c r="I173" s="31" t="s">
        <v>830</v>
      </c>
      <c r="J173" s="26" t="s">
        <v>385</v>
      </c>
    </row>
    <row r="174" spans="1:10" ht="10.5" hidden="1" customHeight="1" outlineLevel="1" x14ac:dyDescent="0.25">
      <c r="A174" s="13" t="s">
        <v>498</v>
      </c>
      <c r="B174" s="27" t="s">
        <v>49</v>
      </c>
      <c r="C174" s="28" t="s">
        <v>47</v>
      </c>
      <c r="D174" s="24" t="s">
        <v>496</v>
      </c>
      <c r="E174" s="24" t="s">
        <v>487</v>
      </c>
      <c r="F174" s="24" t="s">
        <v>487</v>
      </c>
      <c r="G174" s="24" t="s">
        <v>497</v>
      </c>
      <c r="H174" s="24" t="s">
        <v>465</v>
      </c>
      <c r="I174" s="31" t="s">
        <v>466</v>
      </c>
      <c r="J174" s="26" t="s">
        <v>385</v>
      </c>
    </row>
    <row r="175" spans="1:10" ht="10.5" hidden="1" customHeight="1" outlineLevel="1" x14ac:dyDescent="0.25">
      <c r="A175" s="13" t="s">
        <v>498</v>
      </c>
      <c r="B175" s="27" t="s">
        <v>49</v>
      </c>
      <c r="C175" s="28" t="s">
        <v>14</v>
      </c>
      <c r="D175" s="24" t="str">
        <f>HYPERLINK("https://agenda.liternet.ro/cronici/padureaspanzuratilor.html","Pădurea spânzuraților *)")</f>
        <v>Pădurea spânzuraților *)</v>
      </c>
      <c r="E175" s="24" t="s">
        <v>634</v>
      </c>
      <c r="F175" s="24" t="s">
        <v>580</v>
      </c>
      <c r="G175" s="24" t="s">
        <v>635</v>
      </c>
      <c r="H175" s="24" t="s">
        <v>628</v>
      </c>
      <c r="I175" s="31" t="s">
        <v>570</v>
      </c>
      <c r="J175" s="26" t="s">
        <v>391</v>
      </c>
    </row>
    <row r="176" spans="1:10" ht="11" hidden="1" customHeight="1" outlineLevel="1" x14ac:dyDescent="0.25">
      <c r="A176" s="13" t="s">
        <v>498</v>
      </c>
      <c r="B176" s="27" t="s">
        <v>49</v>
      </c>
      <c r="C176" s="28" t="s">
        <v>14</v>
      </c>
      <c r="D176" s="24" t="str">
        <f>HYPERLINK("https://agenda.liternet.ro/cronici/teroare.html","Teroare *)")</f>
        <v>Teroare *)</v>
      </c>
      <c r="E176" s="24" t="s">
        <v>823</v>
      </c>
      <c r="F176" s="24" t="s">
        <v>824</v>
      </c>
      <c r="G176" s="24" t="s">
        <v>825</v>
      </c>
      <c r="H176" s="24" t="s">
        <v>798</v>
      </c>
      <c r="I176" s="31" t="s">
        <v>792</v>
      </c>
      <c r="J176" s="26" t="s">
        <v>385</v>
      </c>
    </row>
    <row r="177" spans="1:10" ht="10.5" hidden="1" customHeight="1" outlineLevel="1" x14ac:dyDescent="0.25">
      <c r="A177" s="13" t="s">
        <v>498</v>
      </c>
      <c r="B177" s="27" t="s">
        <v>49</v>
      </c>
      <c r="C177" s="28" t="s">
        <v>14</v>
      </c>
      <c r="D177" s="24" t="s">
        <v>847</v>
      </c>
      <c r="E177" s="24" t="s">
        <v>848</v>
      </c>
      <c r="F177" s="24" t="s">
        <v>849</v>
      </c>
      <c r="G177" s="24" t="s">
        <v>849</v>
      </c>
      <c r="H177" s="24" t="s">
        <v>829</v>
      </c>
      <c r="I177" s="32" t="s">
        <v>830</v>
      </c>
      <c r="J177" s="26" t="s">
        <v>385</v>
      </c>
    </row>
    <row r="178" spans="1:10" ht="10.5" hidden="1" customHeight="1" outlineLevel="1" x14ac:dyDescent="0.25">
      <c r="A178" s="13" t="s">
        <v>498</v>
      </c>
      <c r="B178" s="27" t="s">
        <v>49</v>
      </c>
      <c r="C178" s="28" t="s">
        <v>51</v>
      </c>
      <c r="D178" s="24" t="s">
        <v>898</v>
      </c>
      <c r="E178" s="24" t="s">
        <v>899</v>
      </c>
      <c r="F178" s="24" t="s">
        <v>565</v>
      </c>
      <c r="G178" s="24" t="s">
        <v>900</v>
      </c>
      <c r="H178" s="24" t="s">
        <v>544</v>
      </c>
      <c r="I178" s="32" t="s">
        <v>545</v>
      </c>
      <c r="J178" s="26" t="s">
        <v>385</v>
      </c>
    </row>
    <row r="179" spans="1:10" ht="10.5" hidden="1" customHeight="1" outlineLevel="1" x14ac:dyDescent="0.25">
      <c r="A179" s="13" t="s">
        <v>503</v>
      </c>
      <c r="B179" s="27" t="s">
        <v>50</v>
      </c>
      <c r="C179" s="28" t="s">
        <v>47</v>
      </c>
      <c r="D179" s="24" t="s">
        <v>499</v>
      </c>
      <c r="E179" s="24" t="s">
        <v>500</v>
      </c>
      <c r="F179" s="24" t="s">
        <v>501</v>
      </c>
      <c r="G179" s="24" t="s">
        <v>502</v>
      </c>
      <c r="H179" s="24" t="s">
        <v>465</v>
      </c>
      <c r="I179" s="31" t="s">
        <v>466</v>
      </c>
      <c r="J179" s="26" t="s">
        <v>385</v>
      </c>
    </row>
    <row r="180" spans="1:10" ht="10.5" hidden="1" customHeight="1" outlineLevel="1" x14ac:dyDescent="0.25">
      <c r="A180" s="13" t="s">
        <v>503</v>
      </c>
      <c r="B180" s="27" t="s">
        <v>50</v>
      </c>
      <c r="C180" s="28" t="s">
        <v>47</v>
      </c>
      <c r="D180" s="24" t="s">
        <v>622</v>
      </c>
      <c r="E180" s="24">
        <v>0</v>
      </c>
      <c r="F180" s="24" t="s">
        <v>623</v>
      </c>
      <c r="G180" s="24" t="s">
        <v>624</v>
      </c>
      <c r="H180" s="24" t="s">
        <v>625</v>
      </c>
      <c r="I180" s="31" t="s">
        <v>316</v>
      </c>
      <c r="J180" s="26" t="s">
        <v>385</v>
      </c>
    </row>
    <row r="181" spans="1:10" ht="10.5" hidden="1" customHeight="1" outlineLevel="1" x14ac:dyDescent="0.25">
      <c r="A181" s="13" t="s">
        <v>503</v>
      </c>
      <c r="B181" s="27" t="s">
        <v>50</v>
      </c>
      <c r="C181" s="28" t="s">
        <v>14</v>
      </c>
      <c r="D181" s="24" t="str">
        <f>HYPERLINK("https://agenda.liternet.ro/cronici/padureaspanzuratilor.html","Pădurea spânzuraților *)")</f>
        <v>Pădurea spânzuraților *)</v>
      </c>
      <c r="E181" s="24" t="s">
        <v>634</v>
      </c>
      <c r="F181" s="24" t="s">
        <v>580</v>
      </c>
      <c r="G181" s="24" t="s">
        <v>635</v>
      </c>
      <c r="H181" s="24" t="s">
        <v>628</v>
      </c>
      <c r="I181" s="31" t="s">
        <v>570</v>
      </c>
      <c r="J181" s="26" t="s">
        <v>391</v>
      </c>
    </row>
    <row r="182" spans="1:10" ht="10.5" hidden="1" customHeight="1" outlineLevel="1" x14ac:dyDescent="0.25">
      <c r="A182" s="13" t="s">
        <v>503</v>
      </c>
      <c r="B182" s="27" t="s">
        <v>50</v>
      </c>
      <c r="C182" s="28" t="s">
        <v>14</v>
      </c>
      <c r="D182" s="24" t="str">
        <f>HYPERLINK("https://agenda.liternet.ro/cronici/incognito.html","Incognito *)")</f>
        <v>Incognito *)</v>
      </c>
      <c r="E182" s="24" t="s">
        <v>658</v>
      </c>
      <c r="F182" s="24" t="s">
        <v>659</v>
      </c>
      <c r="G182" s="24" t="s">
        <v>660</v>
      </c>
      <c r="H182" s="24" t="s">
        <v>642</v>
      </c>
      <c r="I182" s="31" t="s">
        <v>650</v>
      </c>
      <c r="J182" s="26" t="s">
        <v>385</v>
      </c>
    </row>
    <row r="183" spans="1:10" ht="10.5" hidden="1" customHeight="1" outlineLevel="1" x14ac:dyDescent="0.25">
      <c r="A183" s="13" t="s">
        <v>503</v>
      </c>
      <c r="B183" s="27" t="s">
        <v>50</v>
      </c>
      <c r="C183" s="28" t="s">
        <v>14</v>
      </c>
      <c r="D183" s="24" t="str">
        <f>HYPERLINK("https://agenda.liternet.ro/cronici/artajuncu.html","Artă *)")</f>
        <v>Artă *)</v>
      </c>
      <c r="E183" s="24" t="s">
        <v>661</v>
      </c>
      <c r="F183" s="24" t="s">
        <v>565</v>
      </c>
      <c r="G183" s="24" t="s">
        <v>790</v>
      </c>
      <c r="H183" s="24" t="s">
        <v>791</v>
      </c>
      <c r="I183" s="31" t="s">
        <v>792</v>
      </c>
      <c r="J183" s="26" t="s">
        <v>385</v>
      </c>
    </row>
    <row r="184" spans="1:10" ht="10.5" hidden="1" customHeight="1" outlineLevel="1" x14ac:dyDescent="0.25">
      <c r="A184" s="13" t="s">
        <v>503</v>
      </c>
      <c r="B184" s="27" t="s">
        <v>50</v>
      </c>
      <c r="C184" s="28" t="s">
        <v>14</v>
      </c>
      <c r="D184" s="24" t="str">
        <f>HYPERLINK("https://agenda.liternet.ro/cronici/teroare.html","Teroare *)")</f>
        <v>Teroare *)</v>
      </c>
      <c r="E184" s="24" t="s">
        <v>823</v>
      </c>
      <c r="F184" s="24" t="s">
        <v>824</v>
      </c>
      <c r="G184" s="24" t="s">
        <v>825</v>
      </c>
      <c r="H184" s="24" t="s">
        <v>798</v>
      </c>
      <c r="I184" s="31" t="s">
        <v>792</v>
      </c>
      <c r="J184" s="26" t="s">
        <v>385</v>
      </c>
    </row>
    <row r="185" spans="1:10" ht="10.5" hidden="1" customHeight="1" outlineLevel="1" x14ac:dyDescent="0.25">
      <c r="A185" s="13" t="s">
        <v>503</v>
      </c>
      <c r="B185" s="27" t="s">
        <v>50</v>
      </c>
      <c r="C185" s="28" t="s">
        <v>51</v>
      </c>
      <c r="D185" s="24" t="str">
        <f>HYPERLINK("https://agenda.liternet.ro/cronici/sonatadetoamna.html","Sonată de toamnă *)")</f>
        <v>Sonată de toamnă *)</v>
      </c>
      <c r="E185" s="24" t="s">
        <v>901</v>
      </c>
      <c r="F185" s="24" t="s">
        <v>902</v>
      </c>
      <c r="G185" s="24" t="s">
        <v>903</v>
      </c>
      <c r="H185" s="24" t="s">
        <v>544</v>
      </c>
      <c r="I185" s="31" t="s">
        <v>545</v>
      </c>
      <c r="J185" s="26" t="s">
        <v>385</v>
      </c>
    </row>
    <row r="186" spans="1:10" ht="10.5" hidden="1" customHeight="1" outlineLevel="1" x14ac:dyDescent="0.25">
      <c r="A186" s="13" t="s">
        <v>892</v>
      </c>
      <c r="B186" s="27" t="s">
        <v>66</v>
      </c>
      <c r="C186" s="28" t="s">
        <v>35</v>
      </c>
      <c r="D186" s="24" t="s">
        <v>888</v>
      </c>
      <c r="E186" s="24" t="s">
        <v>889</v>
      </c>
      <c r="F186" s="24" t="s">
        <v>742</v>
      </c>
      <c r="G186" s="24" t="s">
        <v>890</v>
      </c>
      <c r="H186" s="24" t="s">
        <v>766</v>
      </c>
      <c r="I186" s="31" t="s">
        <v>891</v>
      </c>
      <c r="J186" s="26" t="s">
        <v>385</v>
      </c>
    </row>
    <row r="187" spans="1:10" ht="10.5" hidden="1" customHeight="1" outlineLevel="1" x14ac:dyDescent="0.25">
      <c r="A187" s="13" t="s">
        <v>638</v>
      </c>
      <c r="B187" s="27" t="s">
        <v>55</v>
      </c>
      <c r="C187" s="28" t="s">
        <v>14</v>
      </c>
      <c r="D187" s="24" t="str">
        <f>HYPERLINK("https://agenda.liternet.ro/cronici/repetitiepentruolumemaibuna.html","Repetiție pentru o lume mai bună *)")</f>
        <v>Repetiție pentru o lume mai bună *)</v>
      </c>
      <c r="E187" s="24" t="s">
        <v>636</v>
      </c>
      <c r="F187" s="24" t="s">
        <v>580</v>
      </c>
      <c r="G187" s="24" t="s">
        <v>637</v>
      </c>
      <c r="H187" s="24" t="s">
        <v>628</v>
      </c>
      <c r="I187" s="31" t="s">
        <v>570</v>
      </c>
      <c r="J187" s="26" t="s">
        <v>385</v>
      </c>
    </row>
    <row r="188" spans="1:10" ht="10.5" hidden="1" customHeight="1" outlineLevel="1" x14ac:dyDescent="0.25">
      <c r="A188" s="13" t="s">
        <v>638</v>
      </c>
      <c r="B188" s="27" t="s">
        <v>55</v>
      </c>
      <c r="C188" s="28" t="s">
        <v>14</v>
      </c>
      <c r="D188" s="24" t="str">
        <f>HYPERLINK("https://agenda.liternet.ro/cronici/anonimulvenetian.html","Anonimul venețian *)")</f>
        <v>Anonimul venețian *)</v>
      </c>
      <c r="E188" s="24" t="s">
        <v>639</v>
      </c>
      <c r="F188" s="24" t="s">
        <v>640</v>
      </c>
      <c r="G188" s="24" t="s">
        <v>641</v>
      </c>
      <c r="H188" s="24" t="s">
        <v>642</v>
      </c>
      <c r="I188" s="31" t="s">
        <v>589</v>
      </c>
      <c r="J188" s="26" t="s">
        <v>385</v>
      </c>
    </row>
    <row r="189" spans="1:10" ht="10.5" hidden="1" customHeight="1" outlineLevel="1" x14ac:dyDescent="0.25">
      <c r="A189" s="13" t="s">
        <v>638</v>
      </c>
      <c r="B189" s="27" t="s">
        <v>55</v>
      </c>
      <c r="C189" s="28" t="s">
        <v>35</v>
      </c>
      <c r="D189" s="24" t="s">
        <v>888</v>
      </c>
      <c r="E189" s="24" t="s">
        <v>889</v>
      </c>
      <c r="F189" s="24" t="s">
        <v>742</v>
      </c>
      <c r="G189" s="24" t="s">
        <v>890</v>
      </c>
      <c r="H189" s="24" t="s">
        <v>766</v>
      </c>
      <c r="I189" s="32" t="s">
        <v>891</v>
      </c>
      <c r="J189" s="26" t="s">
        <v>385</v>
      </c>
    </row>
    <row r="190" spans="1:10" ht="10.5" hidden="1" customHeight="1" outlineLevel="1" x14ac:dyDescent="0.25">
      <c r="A190" s="13" t="s">
        <v>784</v>
      </c>
      <c r="B190" s="27" t="s">
        <v>62</v>
      </c>
      <c r="C190" s="28" t="s">
        <v>14</v>
      </c>
      <c r="D190" s="24" t="s">
        <v>780</v>
      </c>
      <c r="E190" s="24" t="s">
        <v>781</v>
      </c>
      <c r="F190" s="24" t="s">
        <v>782</v>
      </c>
      <c r="G190" s="24" t="s">
        <v>783</v>
      </c>
      <c r="H190" s="24" t="s">
        <v>100</v>
      </c>
      <c r="I190" s="32" t="s">
        <v>101</v>
      </c>
      <c r="J190" s="26" t="s">
        <v>385</v>
      </c>
    </row>
    <row r="191" spans="1:10" ht="10.5" hidden="1" customHeight="1" outlineLevel="1" x14ac:dyDescent="0.25">
      <c r="A191" s="13" t="s">
        <v>787</v>
      </c>
      <c r="B191" s="27" t="s">
        <v>63</v>
      </c>
      <c r="C191" s="28" t="s">
        <v>14</v>
      </c>
      <c r="D191" s="24" t="str">
        <f>HYPERLINK("https://agenda.liternet.ro/cronici/fetitadindebara.html","Fetița din debara *)")</f>
        <v>Fetița din debara *)</v>
      </c>
      <c r="E191" s="24" t="s">
        <v>785</v>
      </c>
      <c r="F191" s="24" t="s">
        <v>786</v>
      </c>
      <c r="G191" s="24" t="s">
        <v>785</v>
      </c>
      <c r="H191" s="24" t="s">
        <v>100</v>
      </c>
      <c r="I191" s="31" t="s">
        <v>101</v>
      </c>
      <c r="J191" s="26" t="s">
        <v>385</v>
      </c>
    </row>
    <row r="192" spans="1:10" ht="10.5" hidden="1" customHeight="1" outlineLevel="1" x14ac:dyDescent="0.25">
      <c r="A192" s="13" t="s">
        <v>789</v>
      </c>
      <c r="B192" s="27" t="s">
        <v>64</v>
      </c>
      <c r="C192" s="28" t="s">
        <v>14</v>
      </c>
      <c r="D192" s="24" t="s">
        <v>788</v>
      </c>
      <c r="E192" s="24" t="s">
        <v>785</v>
      </c>
      <c r="F192" s="24" t="s">
        <v>785</v>
      </c>
      <c r="G192" s="24" t="s">
        <v>785</v>
      </c>
      <c r="H192" s="24" t="s">
        <v>100</v>
      </c>
      <c r="I192" s="31" t="s">
        <v>101</v>
      </c>
      <c r="J192" s="26" t="s">
        <v>385</v>
      </c>
    </row>
    <row r="193" spans="1:10" ht="10.5" hidden="1" customHeight="1" outlineLevel="1" x14ac:dyDescent="0.25">
      <c r="A193" s="13" t="s">
        <v>774</v>
      </c>
      <c r="B193" s="27" t="s">
        <v>61</v>
      </c>
      <c r="C193" s="28" t="s">
        <v>14</v>
      </c>
      <c r="D193" s="24" t="s">
        <v>770</v>
      </c>
      <c r="E193" s="24" t="s">
        <v>771</v>
      </c>
      <c r="F193" s="24" t="s">
        <v>772</v>
      </c>
      <c r="G193" s="24" t="s">
        <v>773</v>
      </c>
      <c r="H193" s="24" t="s">
        <v>100</v>
      </c>
      <c r="I193" s="31" t="s">
        <v>101</v>
      </c>
      <c r="J193" s="26" t="s">
        <v>385</v>
      </c>
    </row>
    <row r="194" spans="1:10" ht="21" customHeight="1" collapsed="1" thickBot="1" x14ac:dyDescent="0.3">
      <c r="B194" s="34" t="s">
        <v>60</v>
      </c>
      <c r="D194" s="35"/>
      <c r="H194" s="1"/>
    </row>
    <row r="195" spans="1:10" s="23" customFormat="1" ht="12" thickBot="1" x14ac:dyDescent="0.4">
      <c r="A195" s="13"/>
      <c r="B195" s="17" t="s">
        <v>1</v>
      </c>
      <c r="C195" s="18" t="s">
        <v>2</v>
      </c>
      <c r="D195" s="19" t="s">
        <v>3</v>
      </c>
      <c r="E195" s="19" t="s">
        <v>4</v>
      </c>
      <c r="F195" s="19" t="s">
        <v>72</v>
      </c>
      <c r="G195" s="19" t="s">
        <v>73</v>
      </c>
      <c r="H195" s="20" t="s">
        <v>7</v>
      </c>
      <c r="I195" s="21" t="s">
        <v>8</v>
      </c>
      <c r="J195" s="22" t="s">
        <v>9</v>
      </c>
    </row>
    <row r="196" spans="1:10" ht="10.5" customHeight="1" thickTop="1" x14ac:dyDescent="0.25">
      <c r="A196" s="13" t="s">
        <v>400</v>
      </c>
      <c r="B196" s="27" t="s">
        <v>13</v>
      </c>
      <c r="C196" s="28" t="s">
        <v>14</v>
      </c>
      <c r="D196" s="24" t="s">
        <v>125</v>
      </c>
      <c r="E196" s="24" t="s">
        <v>126</v>
      </c>
      <c r="F196" s="24" t="s">
        <v>127</v>
      </c>
      <c r="G196" s="24" t="s">
        <v>128</v>
      </c>
      <c r="H196" s="24" t="s">
        <v>78</v>
      </c>
      <c r="I196" s="31" t="s">
        <v>79</v>
      </c>
      <c r="J196" s="26" t="s">
        <v>385</v>
      </c>
    </row>
    <row r="197" spans="1:10" ht="10.5" customHeight="1" x14ac:dyDescent="0.25">
      <c r="A197" s="13" t="s">
        <v>460</v>
      </c>
      <c r="B197" s="27" t="s">
        <v>43</v>
      </c>
      <c r="C197" s="28" t="s">
        <v>46</v>
      </c>
      <c r="D197" s="24" t="s">
        <v>932</v>
      </c>
      <c r="E197" s="24" t="s">
        <v>933</v>
      </c>
      <c r="F197" s="24" t="s">
        <v>934</v>
      </c>
      <c r="G197" s="24" t="s">
        <v>935</v>
      </c>
      <c r="H197" s="24" t="s">
        <v>533</v>
      </c>
      <c r="I197" s="31" t="s">
        <v>509</v>
      </c>
      <c r="J197" s="26" t="s">
        <v>385</v>
      </c>
    </row>
    <row r="198" spans="1:10" ht="10.5" customHeight="1" x14ac:dyDescent="0.25">
      <c r="A198" s="13" t="s">
        <v>460</v>
      </c>
      <c r="B198" s="27" t="s">
        <v>43</v>
      </c>
      <c r="C198" s="28" t="s">
        <v>14</v>
      </c>
      <c r="D198" s="24" t="s">
        <v>123</v>
      </c>
      <c r="E198" s="24"/>
      <c r="F198" s="24"/>
      <c r="G198" s="24" t="s">
        <v>124</v>
      </c>
      <c r="H198" s="24" t="s">
        <v>78</v>
      </c>
      <c r="I198" s="31" t="s">
        <v>122</v>
      </c>
      <c r="J198" s="26" t="s">
        <v>385</v>
      </c>
    </row>
    <row r="199" spans="1:10" ht="10.5" customHeight="1" x14ac:dyDescent="0.25">
      <c r="A199" s="13" t="s">
        <v>410</v>
      </c>
      <c r="B199" s="27" t="s">
        <v>18</v>
      </c>
      <c r="C199" s="28" t="s">
        <v>14</v>
      </c>
      <c r="D199" s="24" t="s">
        <v>119</v>
      </c>
      <c r="E199" s="24" t="s">
        <v>120</v>
      </c>
      <c r="F199" s="24"/>
      <c r="G199" s="24" t="s">
        <v>121</v>
      </c>
      <c r="H199" s="24" t="s">
        <v>78</v>
      </c>
      <c r="I199" s="31" t="s">
        <v>122</v>
      </c>
      <c r="J199" s="26" t="s">
        <v>385</v>
      </c>
    </row>
    <row r="200" spans="1:10" ht="10.5" customHeight="1" x14ac:dyDescent="0.25">
      <c r="A200" s="13" t="s">
        <v>434</v>
      </c>
      <c r="B200" s="27" t="s">
        <v>30</v>
      </c>
      <c r="C200" s="28" t="s">
        <v>14</v>
      </c>
      <c r="D200" s="24" t="s">
        <v>111</v>
      </c>
      <c r="E200" s="24" t="s">
        <v>112</v>
      </c>
      <c r="F200" s="24" t="s">
        <v>113</v>
      </c>
      <c r="G200" s="24" t="s">
        <v>114</v>
      </c>
      <c r="H200" s="24" t="s">
        <v>78</v>
      </c>
      <c r="I200" s="31" t="s">
        <v>79</v>
      </c>
      <c r="J200" s="26" t="s">
        <v>385</v>
      </c>
    </row>
    <row r="201" spans="1:10" ht="10.5" hidden="1" customHeight="1" outlineLevel="1" x14ac:dyDescent="0.25">
      <c r="A201" s="13" t="s">
        <v>439</v>
      </c>
      <c r="B201" s="27" t="s">
        <v>31</v>
      </c>
      <c r="C201" s="28" t="s">
        <v>14</v>
      </c>
      <c r="D201" s="24" t="s">
        <v>111</v>
      </c>
      <c r="E201" s="24" t="s">
        <v>112</v>
      </c>
      <c r="F201" s="24" t="s">
        <v>113</v>
      </c>
      <c r="G201" s="24" t="s">
        <v>114</v>
      </c>
      <c r="H201" s="24" t="s">
        <v>78</v>
      </c>
      <c r="I201" s="31" t="s">
        <v>79</v>
      </c>
      <c r="J201" s="26" t="s">
        <v>385</v>
      </c>
    </row>
    <row r="202" spans="1:10" ht="10.5" hidden="1" customHeight="1" outlineLevel="1" x14ac:dyDescent="0.25">
      <c r="A202" s="13" t="s">
        <v>439</v>
      </c>
      <c r="B202" s="27" t="s">
        <v>31</v>
      </c>
      <c r="C202" s="28" t="s">
        <v>14</v>
      </c>
      <c r="D202" s="24" t="s">
        <v>115</v>
      </c>
      <c r="E202" s="24" t="s">
        <v>116</v>
      </c>
      <c r="F202" s="24" t="s">
        <v>117</v>
      </c>
      <c r="G202" s="24" t="s">
        <v>118</v>
      </c>
      <c r="H202" s="24" t="s">
        <v>88</v>
      </c>
      <c r="I202" s="31" t="s">
        <v>89</v>
      </c>
      <c r="J202" s="26" t="s">
        <v>385</v>
      </c>
    </row>
    <row r="203" spans="1:10" ht="10.5" hidden="1" customHeight="1" outlineLevel="1" x14ac:dyDescent="0.25">
      <c r="A203" s="13" t="s">
        <v>423</v>
      </c>
      <c r="B203" s="27" t="s">
        <v>23</v>
      </c>
      <c r="C203" s="28" t="s">
        <v>47</v>
      </c>
      <c r="D203" s="24" t="s">
        <v>106</v>
      </c>
      <c r="E203" s="24" t="s">
        <v>107</v>
      </c>
      <c r="F203" s="24" t="s">
        <v>108</v>
      </c>
      <c r="G203" s="24" t="s">
        <v>109</v>
      </c>
      <c r="H203" s="24" t="s">
        <v>78</v>
      </c>
      <c r="I203" s="31" t="s">
        <v>110</v>
      </c>
      <c r="J203" s="26" t="s">
        <v>385</v>
      </c>
    </row>
    <row r="204" spans="1:10" ht="10.5" hidden="1" customHeight="1" outlineLevel="1" x14ac:dyDescent="0.25">
      <c r="A204" s="13" t="s">
        <v>404</v>
      </c>
      <c r="B204" s="27" t="s">
        <v>16</v>
      </c>
      <c r="C204" s="28" t="s">
        <v>24</v>
      </c>
      <c r="D204" s="24" t="s">
        <v>102</v>
      </c>
      <c r="E204" s="24"/>
      <c r="F204" s="24" t="s">
        <v>103</v>
      </c>
      <c r="G204" s="24" t="s">
        <v>104</v>
      </c>
      <c r="H204" s="24" t="s">
        <v>88</v>
      </c>
      <c r="I204" s="31" t="s">
        <v>105</v>
      </c>
      <c r="J204" s="26" t="s">
        <v>385</v>
      </c>
    </row>
    <row r="205" spans="1:10" ht="10.5" hidden="1" customHeight="1" outlineLevel="1" x14ac:dyDescent="0.25">
      <c r="A205" s="13" t="s">
        <v>448</v>
      </c>
      <c r="B205" s="27" t="s">
        <v>34</v>
      </c>
      <c r="C205" s="28" t="s">
        <v>14</v>
      </c>
      <c r="D205" s="24" t="s">
        <v>98</v>
      </c>
      <c r="E205" s="24"/>
      <c r="F205" s="24"/>
      <c r="G205" s="24" t="s">
        <v>99</v>
      </c>
      <c r="H205" s="24" t="s">
        <v>100</v>
      </c>
      <c r="I205" s="31" t="s">
        <v>101</v>
      </c>
      <c r="J205" s="26" t="s">
        <v>385</v>
      </c>
    </row>
    <row r="206" spans="1:10" ht="10.5" hidden="1" customHeight="1" outlineLevel="1" x14ac:dyDescent="0.25">
      <c r="A206" s="13" t="s">
        <v>449</v>
      </c>
      <c r="B206" s="27" t="s">
        <v>37</v>
      </c>
      <c r="C206" s="28" t="s">
        <v>14</v>
      </c>
      <c r="D206" s="24" t="s">
        <v>94</v>
      </c>
      <c r="E206" s="24" t="s">
        <v>95</v>
      </c>
      <c r="F206" s="24" t="s">
        <v>96</v>
      </c>
      <c r="G206" s="24" t="s">
        <v>97</v>
      </c>
      <c r="H206" s="24" t="s">
        <v>88</v>
      </c>
      <c r="I206" s="31" t="s">
        <v>89</v>
      </c>
      <c r="J206" s="26" t="s">
        <v>385</v>
      </c>
    </row>
    <row r="207" spans="1:10" ht="10.5" hidden="1" customHeight="1" outlineLevel="1" x14ac:dyDescent="0.25">
      <c r="A207" s="13" t="s">
        <v>450</v>
      </c>
      <c r="B207" s="27" t="s">
        <v>38</v>
      </c>
      <c r="C207" s="28" t="s">
        <v>14</v>
      </c>
      <c r="D207" s="24" t="s">
        <v>80</v>
      </c>
      <c r="E207" s="24" t="s">
        <v>81</v>
      </c>
      <c r="F207" s="24" t="s">
        <v>82</v>
      </c>
      <c r="G207" s="24" t="s">
        <v>83</v>
      </c>
      <c r="H207" s="24" t="s">
        <v>78</v>
      </c>
      <c r="I207" s="31" t="s">
        <v>79</v>
      </c>
      <c r="J207" s="26" t="s">
        <v>385</v>
      </c>
    </row>
    <row r="208" spans="1:10" ht="10.5" hidden="1" customHeight="1" outlineLevel="1" x14ac:dyDescent="0.25">
      <c r="A208" s="13" t="s">
        <v>450</v>
      </c>
      <c r="B208" s="27" t="s">
        <v>38</v>
      </c>
      <c r="C208" s="28" t="s">
        <v>14</v>
      </c>
      <c r="D208" s="24" t="s">
        <v>90</v>
      </c>
      <c r="E208" s="24"/>
      <c r="F208" s="24" t="s">
        <v>91</v>
      </c>
      <c r="G208" s="24" t="s">
        <v>92</v>
      </c>
      <c r="H208" s="24" t="s">
        <v>88</v>
      </c>
      <c r="I208" s="31" t="s">
        <v>93</v>
      </c>
      <c r="J208" s="26" t="s">
        <v>385</v>
      </c>
    </row>
    <row r="209" spans="1:10" ht="10.5" hidden="1" customHeight="1" outlineLevel="1" x14ac:dyDescent="0.25">
      <c r="A209" s="13" t="s">
        <v>454</v>
      </c>
      <c r="B209" s="27" t="s">
        <v>39</v>
      </c>
      <c r="C209" s="28" t="s">
        <v>14</v>
      </c>
      <c r="D209" s="24" t="s">
        <v>80</v>
      </c>
      <c r="E209" s="24" t="s">
        <v>81</v>
      </c>
      <c r="F209" s="24" t="s">
        <v>82</v>
      </c>
      <c r="G209" s="24" t="s">
        <v>83</v>
      </c>
      <c r="H209" s="24" t="s">
        <v>78</v>
      </c>
      <c r="I209" s="31" t="s">
        <v>79</v>
      </c>
      <c r="J209" s="26" t="s">
        <v>385</v>
      </c>
    </row>
    <row r="210" spans="1:10" ht="10.5" hidden="1" customHeight="1" outlineLevel="1" x14ac:dyDescent="0.25">
      <c r="A210" s="13" t="s">
        <v>454</v>
      </c>
      <c r="B210" s="27" t="s">
        <v>39</v>
      </c>
      <c r="C210" s="28" t="s">
        <v>14</v>
      </c>
      <c r="D210" s="24" t="s">
        <v>84</v>
      </c>
      <c r="E210" s="24" t="s">
        <v>85</v>
      </c>
      <c r="F210" s="24" t="s">
        <v>86</v>
      </c>
      <c r="G210" s="24" t="s">
        <v>87</v>
      </c>
      <c r="H210" s="24" t="s">
        <v>88</v>
      </c>
      <c r="I210" s="31" t="s">
        <v>89</v>
      </c>
      <c r="J210" s="26" t="s">
        <v>385</v>
      </c>
    </row>
    <row r="211" spans="1:10" ht="10.5" hidden="1" customHeight="1" outlineLevel="1" x14ac:dyDescent="0.25">
      <c r="A211" s="13" t="s">
        <v>585</v>
      </c>
      <c r="B211" s="27" t="s">
        <v>53</v>
      </c>
      <c r="C211" s="28" t="s">
        <v>14</v>
      </c>
      <c r="D211" s="24" t="s">
        <v>74</v>
      </c>
      <c r="E211" s="24" t="s">
        <v>75</v>
      </c>
      <c r="F211" s="24" t="s">
        <v>76</v>
      </c>
      <c r="G211" s="24" t="s">
        <v>77</v>
      </c>
      <c r="H211" s="24" t="s">
        <v>78</v>
      </c>
      <c r="I211" s="31" t="s">
        <v>79</v>
      </c>
      <c r="J211" s="26" t="s">
        <v>385</v>
      </c>
    </row>
    <row r="212" spans="1:10" ht="10.5" hidden="1" customHeight="1" outlineLevel="1" x14ac:dyDescent="0.25">
      <c r="A212" s="13" t="s">
        <v>495</v>
      </c>
      <c r="B212" s="27" t="s">
        <v>48</v>
      </c>
      <c r="C212" s="28" t="s">
        <v>14</v>
      </c>
      <c r="D212" s="24" t="s">
        <v>74</v>
      </c>
      <c r="E212" s="24" t="s">
        <v>75</v>
      </c>
      <c r="F212" s="24" t="s">
        <v>76</v>
      </c>
      <c r="G212" s="24" t="s">
        <v>77</v>
      </c>
      <c r="H212" s="24" t="s">
        <v>78</v>
      </c>
      <c r="I212" s="31" t="s">
        <v>79</v>
      </c>
      <c r="J212" s="26" t="s">
        <v>385</v>
      </c>
    </row>
    <row r="213" spans="1:10" ht="21.75" customHeight="1" collapsed="1" thickBot="1" x14ac:dyDescent="0.3">
      <c r="B213" s="34" t="s">
        <v>129</v>
      </c>
      <c r="H213" s="1"/>
    </row>
    <row r="214" spans="1:10" s="23" customFormat="1" ht="12" thickBot="1" x14ac:dyDescent="0.4">
      <c r="A214" s="13"/>
      <c r="B214" s="17" t="s">
        <v>1</v>
      </c>
      <c r="C214" s="18" t="s">
        <v>2</v>
      </c>
      <c r="D214" s="19" t="s">
        <v>3</v>
      </c>
      <c r="E214" s="19"/>
      <c r="F214" s="19" t="s">
        <v>5</v>
      </c>
      <c r="G214" s="19" t="s">
        <v>6</v>
      </c>
      <c r="H214" s="19" t="s">
        <v>130</v>
      </c>
      <c r="I214" s="36"/>
      <c r="J214" s="22" t="s">
        <v>9</v>
      </c>
    </row>
    <row r="215" spans="1:10" ht="11" customHeight="1" thickTop="1" x14ac:dyDescent="0.25">
      <c r="A215" s="13" t="s">
        <v>400</v>
      </c>
      <c r="B215" s="30" t="s">
        <v>13</v>
      </c>
      <c r="C215" s="28" t="s">
        <v>24</v>
      </c>
      <c r="D215" s="24" t="str">
        <f>HYPERLINK("https://agenda.liternet.ro/cronici/forgotten.html","The Forgotten *)")</f>
        <v>The Forgotten *)</v>
      </c>
      <c r="E215" s="24"/>
      <c r="F215" s="24" t="s">
        <v>1168</v>
      </c>
      <c r="G215" s="24" t="s">
        <v>1169</v>
      </c>
      <c r="H215" s="24" t="s">
        <v>214</v>
      </c>
      <c r="I215" s="25"/>
      <c r="J215" s="26" t="s">
        <v>385</v>
      </c>
    </row>
    <row r="216" spans="1:10" ht="11" customHeight="1" x14ac:dyDescent="0.25">
      <c r="A216" s="13" t="s">
        <v>400</v>
      </c>
      <c r="B216" s="30" t="s">
        <v>13</v>
      </c>
      <c r="C216" s="28" t="s">
        <v>181</v>
      </c>
      <c r="D216" s="24" t="str">
        <f>HYPERLINK("https://agenda.liternet.ro/cronici/intime.html","In Time *)")</f>
        <v>In Time *)</v>
      </c>
      <c r="E216" s="24"/>
      <c r="F216" s="24" t="s">
        <v>1050</v>
      </c>
      <c r="G216" s="24" t="s">
        <v>1051</v>
      </c>
      <c r="H216" s="24" t="s">
        <v>182</v>
      </c>
      <c r="I216" s="25"/>
      <c r="J216" s="26" t="s">
        <v>385</v>
      </c>
    </row>
    <row r="217" spans="1:10" ht="11" customHeight="1" x14ac:dyDescent="0.25">
      <c r="A217" s="13" t="s">
        <v>400</v>
      </c>
      <c r="B217" s="30" t="s">
        <v>13</v>
      </c>
      <c r="C217" s="28" t="s">
        <v>178</v>
      </c>
      <c r="D217" s="24" t="s">
        <v>1357</v>
      </c>
      <c r="E217" s="24"/>
      <c r="F217" s="24" t="s">
        <v>1358</v>
      </c>
      <c r="G217" s="24" t="s">
        <v>1359</v>
      </c>
      <c r="H217" s="24" t="s">
        <v>252</v>
      </c>
      <c r="I217" s="25"/>
      <c r="J217" s="26" t="s">
        <v>938</v>
      </c>
    </row>
    <row r="218" spans="1:10" ht="11" customHeight="1" x14ac:dyDescent="0.25">
      <c r="A218" s="13" t="s">
        <v>400</v>
      </c>
      <c r="B218" s="30" t="s">
        <v>13</v>
      </c>
      <c r="C218" s="28" t="s">
        <v>220</v>
      </c>
      <c r="D218" s="24" t="s">
        <v>1201</v>
      </c>
      <c r="E218" s="24"/>
      <c r="F218" s="24" t="s">
        <v>1202</v>
      </c>
      <c r="G218" s="24" t="s">
        <v>1203</v>
      </c>
      <c r="H218" s="24" t="s">
        <v>221</v>
      </c>
      <c r="I218" s="25"/>
      <c r="J218" s="26" t="s">
        <v>385</v>
      </c>
    </row>
    <row r="219" spans="1:10" ht="11" customHeight="1" x14ac:dyDescent="0.25">
      <c r="A219" s="13" t="s">
        <v>400</v>
      </c>
      <c r="B219" s="30" t="s">
        <v>13</v>
      </c>
      <c r="C219" s="28" t="s">
        <v>262</v>
      </c>
      <c r="D219" s="24" t="str">
        <f>HYPERLINK("https://agenda.liternet.ro/cronici/amintiridinepocadeaur.html","Amintiri din Epoca de Aur (partea 1): Tovarăşi, frumoasă e viaţa! *)")</f>
        <v>Amintiri din Epoca de Aur (partea 1): Tovarăşi, frumoasă e viaţa! *)</v>
      </c>
      <c r="E219" s="24"/>
      <c r="F219" s="24" t="s">
        <v>1427</v>
      </c>
      <c r="G219" s="24" t="s">
        <v>1428</v>
      </c>
      <c r="H219" s="24" t="s">
        <v>263</v>
      </c>
      <c r="I219" s="25"/>
      <c r="J219" s="26" t="s">
        <v>391</v>
      </c>
    </row>
    <row r="220" spans="1:10" ht="11" customHeight="1" x14ac:dyDescent="0.25">
      <c r="A220" s="13" t="s">
        <v>400</v>
      </c>
      <c r="B220" s="30" t="s">
        <v>13</v>
      </c>
      <c r="C220" s="28" t="s">
        <v>183</v>
      </c>
      <c r="D220" s="24" t="str">
        <f>HYPERLINK("https://agenda.liternet.ro/cronici/groundhogday.html","Groundhog Day *)")</f>
        <v>Groundhog Day *)</v>
      </c>
      <c r="E220" s="24"/>
      <c r="F220" s="24" t="s">
        <v>1052</v>
      </c>
      <c r="G220" s="24" t="s">
        <v>1053</v>
      </c>
      <c r="H220" s="24" t="s">
        <v>184</v>
      </c>
      <c r="I220" s="25"/>
      <c r="J220" s="26" t="s">
        <v>938</v>
      </c>
    </row>
    <row r="221" spans="1:10" ht="11" customHeight="1" x14ac:dyDescent="0.25">
      <c r="A221" s="13" t="s">
        <v>400</v>
      </c>
      <c r="B221" s="30" t="s">
        <v>13</v>
      </c>
      <c r="C221" s="28" t="s">
        <v>183</v>
      </c>
      <c r="D221" s="24" t="s">
        <v>1143</v>
      </c>
      <c r="E221" s="24"/>
      <c r="F221" s="24" t="s">
        <v>1144</v>
      </c>
      <c r="G221" s="24" t="s">
        <v>1145</v>
      </c>
      <c r="H221" s="24" t="s">
        <v>206</v>
      </c>
      <c r="I221" s="25"/>
      <c r="J221" s="26" t="s">
        <v>385</v>
      </c>
    </row>
    <row r="222" spans="1:10" ht="11" customHeight="1" x14ac:dyDescent="0.25">
      <c r="A222" s="13" t="s">
        <v>400</v>
      </c>
      <c r="B222" s="30" t="s">
        <v>13</v>
      </c>
      <c r="C222" s="28" t="s">
        <v>215</v>
      </c>
      <c r="D222" s="24" t="s">
        <v>1170</v>
      </c>
      <c r="E222" s="24"/>
      <c r="F222" s="24" t="s">
        <v>1171</v>
      </c>
      <c r="G222" s="24" t="s">
        <v>1172</v>
      </c>
      <c r="H222" s="24" t="s">
        <v>214</v>
      </c>
      <c r="I222" s="25"/>
      <c r="J222" s="26" t="s">
        <v>385</v>
      </c>
    </row>
    <row r="223" spans="1:10" ht="11" customHeight="1" x14ac:dyDescent="0.25">
      <c r="A223" s="13" t="s">
        <v>400</v>
      </c>
      <c r="B223" s="30" t="s">
        <v>13</v>
      </c>
      <c r="C223" s="28" t="s">
        <v>154</v>
      </c>
      <c r="D223" s="24" t="s">
        <v>1243</v>
      </c>
      <c r="E223" s="24"/>
      <c r="F223" s="24" t="s">
        <v>1244</v>
      </c>
      <c r="G223" s="24" t="s">
        <v>1245</v>
      </c>
      <c r="H223" s="24" t="s">
        <v>134</v>
      </c>
      <c r="I223" s="25"/>
      <c r="J223" s="26" t="s">
        <v>385</v>
      </c>
    </row>
    <row r="224" spans="1:10" ht="11" customHeight="1" x14ac:dyDescent="0.25">
      <c r="A224" s="13" t="s">
        <v>400</v>
      </c>
      <c r="B224" s="30" t="s">
        <v>13</v>
      </c>
      <c r="C224" s="28" t="s">
        <v>51</v>
      </c>
      <c r="D224" s="24" t="s">
        <v>1360</v>
      </c>
      <c r="E224" s="24"/>
      <c r="F224" s="24" t="s">
        <v>1361</v>
      </c>
      <c r="G224" s="24" t="s">
        <v>1362</v>
      </c>
      <c r="H224" s="24" t="s">
        <v>252</v>
      </c>
      <c r="I224" s="25"/>
      <c r="J224" s="26" t="s">
        <v>385</v>
      </c>
    </row>
    <row r="225" spans="1:10" ht="11" customHeight="1" x14ac:dyDescent="0.25">
      <c r="A225" s="13" t="s">
        <v>400</v>
      </c>
      <c r="B225" s="30" t="s">
        <v>13</v>
      </c>
      <c r="C225" s="28" t="s">
        <v>185</v>
      </c>
      <c r="D225" s="24" t="str">
        <f>HYPERLINK("https://agenda.liternet.ro/cronici/younghearts.html","Young Hearts *)")</f>
        <v>Young Hearts *)</v>
      </c>
      <c r="E225" s="24"/>
      <c r="F225" s="24" t="s">
        <v>1054</v>
      </c>
      <c r="G225" s="24" t="s">
        <v>1055</v>
      </c>
      <c r="H225" s="24" t="s">
        <v>184</v>
      </c>
      <c r="I225" s="25"/>
      <c r="J225" s="26" t="s">
        <v>385</v>
      </c>
    </row>
    <row r="226" spans="1:10" ht="11" customHeight="1" x14ac:dyDescent="0.25">
      <c r="A226" s="13" t="s">
        <v>400</v>
      </c>
      <c r="B226" s="30" t="s">
        <v>13</v>
      </c>
      <c r="C226" s="28" t="s">
        <v>35</v>
      </c>
      <c r="D226" s="24" t="s">
        <v>1310</v>
      </c>
      <c r="E226" s="24"/>
      <c r="F226" s="24" t="s">
        <v>1311</v>
      </c>
      <c r="G226" s="24" t="s">
        <v>1312</v>
      </c>
      <c r="H226" s="24" t="s">
        <v>240</v>
      </c>
      <c r="I226" s="25"/>
      <c r="J226" s="26" t="s">
        <v>385</v>
      </c>
    </row>
    <row r="227" spans="1:10" ht="11" customHeight="1" x14ac:dyDescent="0.25">
      <c r="A227" s="13" t="s">
        <v>400</v>
      </c>
      <c r="B227" s="30" t="s">
        <v>13</v>
      </c>
      <c r="C227" s="28" t="s">
        <v>35</v>
      </c>
      <c r="D227" s="24" t="str">
        <f>HYPERLINK("https://agenda.liternet.ro/cronici/dindragostecucelemaibuneintentii.html","Din dragoste cu cele mai bune intenţii *)")</f>
        <v>Din dragoste cu cele mai bune intenţii *)</v>
      </c>
      <c r="E227" s="24"/>
      <c r="F227" s="24" t="s">
        <v>992</v>
      </c>
      <c r="G227" s="24" t="s">
        <v>1429</v>
      </c>
      <c r="H227" s="24" t="s">
        <v>263</v>
      </c>
      <c r="I227" s="25"/>
      <c r="J227" s="26" t="s">
        <v>385</v>
      </c>
    </row>
    <row r="228" spans="1:10" ht="11" customHeight="1" x14ac:dyDescent="0.25">
      <c r="A228" s="13" t="s">
        <v>400</v>
      </c>
      <c r="B228" s="30" t="s">
        <v>13</v>
      </c>
      <c r="C228" s="28" t="s">
        <v>248</v>
      </c>
      <c r="D228" s="24" t="s">
        <v>1344</v>
      </c>
      <c r="E228" s="24"/>
      <c r="F228" s="24" t="s">
        <v>1345</v>
      </c>
      <c r="G228" s="24" t="s">
        <v>1346</v>
      </c>
      <c r="H228" s="24" t="s">
        <v>143</v>
      </c>
      <c r="I228" s="25"/>
      <c r="J228" s="26" t="s">
        <v>385</v>
      </c>
    </row>
    <row r="229" spans="1:10" ht="11" customHeight="1" x14ac:dyDescent="0.25">
      <c r="A229" s="13" t="s">
        <v>400</v>
      </c>
      <c r="B229" s="30" t="s">
        <v>13</v>
      </c>
      <c r="C229" s="28" t="s">
        <v>165</v>
      </c>
      <c r="D229" s="24" t="str">
        <f>HYPERLINK("https://agenda.liternet.ro/cronici/bacalaureat.html","Bacalaureat *)")</f>
        <v>Bacalaureat *)</v>
      </c>
      <c r="E229" s="24"/>
      <c r="F229" s="24" t="s">
        <v>990</v>
      </c>
      <c r="G229" s="24" t="s">
        <v>991</v>
      </c>
      <c r="H229" s="24" t="s">
        <v>166</v>
      </c>
      <c r="I229" s="25"/>
      <c r="J229" s="26" t="s">
        <v>391</v>
      </c>
    </row>
    <row r="230" spans="1:10" ht="11" customHeight="1" x14ac:dyDescent="0.25">
      <c r="A230" s="13" t="s">
        <v>400</v>
      </c>
      <c r="B230" s="30" t="s">
        <v>13</v>
      </c>
      <c r="C230" s="28" t="s">
        <v>153</v>
      </c>
      <c r="D230" s="24" t="s">
        <v>1246</v>
      </c>
      <c r="E230" s="24"/>
      <c r="F230" s="24" t="s">
        <v>1247</v>
      </c>
      <c r="G230" s="24" t="s">
        <v>1248</v>
      </c>
      <c r="H230" s="24" t="s">
        <v>134</v>
      </c>
      <c r="I230" s="25"/>
      <c r="J230" s="26" t="s">
        <v>385</v>
      </c>
    </row>
    <row r="231" spans="1:10" ht="11" customHeight="1" x14ac:dyDescent="0.25">
      <c r="A231" s="13" t="s">
        <v>400</v>
      </c>
      <c r="B231" s="30" t="s">
        <v>13</v>
      </c>
      <c r="C231" s="28" t="s">
        <v>153</v>
      </c>
      <c r="D231" s="24" t="s">
        <v>1394</v>
      </c>
      <c r="E231" s="24"/>
      <c r="F231" s="24" t="s">
        <v>1395</v>
      </c>
      <c r="G231" s="24" t="s">
        <v>1396</v>
      </c>
      <c r="H231" s="24" t="s">
        <v>257</v>
      </c>
      <c r="I231" s="25"/>
      <c r="J231" s="26" t="s">
        <v>385</v>
      </c>
    </row>
    <row r="232" spans="1:10" ht="11" customHeight="1" x14ac:dyDescent="0.25">
      <c r="A232" s="13" t="s">
        <v>400</v>
      </c>
      <c r="B232" s="30" t="s">
        <v>13</v>
      </c>
      <c r="C232" s="28" t="s">
        <v>65</v>
      </c>
      <c r="D232" s="24" t="str">
        <f>HYPERLINK("https://agenda.liternet.ro/cronici/harrypotter.html","Harry Potter and the Philosophal Stone *)")</f>
        <v>Harry Potter and the Philosophal Stone *)</v>
      </c>
      <c r="E232" s="24"/>
      <c r="F232" s="24" t="s">
        <v>985</v>
      </c>
      <c r="G232" s="24" t="s">
        <v>986</v>
      </c>
      <c r="H232" s="24" t="s">
        <v>164</v>
      </c>
      <c r="I232" s="25"/>
      <c r="J232" s="26" t="s">
        <v>938</v>
      </c>
    </row>
    <row r="233" spans="1:10" ht="11" customHeight="1" x14ac:dyDescent="0.25">
      <c r="A233" s="13" t="s">
        <v>400</v>
      </c>
      <c r="B233" s="30" t="s">
        <v>13</v>
      </c>
      <c r="C233" s="28" t="s">
        <v>65</v>
      </c>
      <c r="D233" s="24" t="str">
        <f>HYPERLINK("https://agenda.liternet.ro/cronici/tickettoparadise.html","Ticket to Paradise *)")</f>
        <v>Ticket to Paradise *)</v>
      </c>
      <c r="E233" s="24"/>
      <c r="F233" s="24" t="s">
        <v>1017</v>
      </c>
      <c r="G233" s="24" t="s">
        <v>1018</v>
      </c>
      <c r="H233" s="24" t="s">
        <v>150</v>
      </c>
      <c r="I233" s="25"/>
      <c r="J233" s="26" t="s">
        <v>385</v>
      </c>
    </row>
    <row r="234" spans="1:10" ht="11" customHeight="1" x14ac:dyDescent="0.25">
      <c r="A234" s="13" t="s">
        <v>400</v>
      </c>
      <c r="B234" s="30" t="s">
        <v>13</v>
      </c>
      <c r="C234" s="28" t="s">
        <v>65</v>
      </c>
      <c r="D234" s="24" t="s">
        <v>1304</v>
      </c>
      <c r="E234" s="24"/>
      <c r="F234" s="24" t="s">
        <v>1305</v>
      </c>
      <c r="G234" s="24" t="s">
        <v>1306</v>
      </c>
      <c r="H234" s="24" t="s">
        <v>239</v>
      </c>
      <c r="I234" s="25"/>
      <c r="J234" s="26" t="s">
        <v>385</v>
      </c>
    </row>
    <row r="235" spans="1:10" ht="11" customHeight="1" x14ac:dyDescent="0.25">
      <c r="A235" s="13" t="s">
        <v>960</v>
      </c>
      <c r="B235" s="27" t="s">
        <v>147</v>
      </c>
      <c r="C235" s="28" t="s">
        <v>148</v>
      </c>
      <c r="D235" s="24" t="s">
        <v>957</v>
      </c>
      <c r="E235" s="24"/>
      <c r="F235" s="24" t="s">
        <v>958</v>
      </c>
      <c r="G235" s="24" t="s">
        <v>959</v>
      </c>
      <c r="H235" s="24" t="s">
        <v>132</v>
      </c>
      <c r="I235" s="25"/>
      <c r="J235" s="26" t="s">
        <v>385</v>
      </c>
    </row>
    <row r="236" spans="1:10" ht="11" customHeight="1" x14ac:dyDescent="0.25">
      <c r="A236" s="13" t="s">
        <v>400</v>
      </c>
      <c r="B236" s="30" t="s">
        <v>13</v>
      </c>
      <c r="C236" s="28" t="s">
        <v>186</v>
      </c>
      <c r="D236" s="24" t="str">
        <f>HYPERLINK("https://agenda.liternet.ro/cronici/hiverasokcho.html","Hiver à Sokcho *)")</f>
        <v>Hiver à Sokcho *)</v>
      </c>
      <c r="E236" s="24"/>
      <c r="F236" s="24" t="s">
        <v>1056</v>
      </c>
      <c r="G236" s="24" t="s">
        <v>1057</v>
      </c>
      <c r="H236" s="24" t="s">
        <v>184</v>
      </c>
      <c r="I236" s="25"/>
      <c r="J236" s="26" t="s">
        <v>385</v>
      </c>
    </row>
    <row r="237" spans="1:10" ht="11" customHeight="1" x14ac:dyDescent="0.25">
      <c r="A237" s="13" t="s">
        <v>400</v>
      </c>
      <c r="B237" s="27" t="s">
        <v>13</v>
      </c>
      <c r="C237" s="28" t="s">
        <v>131</v>
      </c>
      <c r="D237" s="24" t="str">
        <f>HYPERLINK("https://agenda.liternet.ro/cronici/trueblood.html","True Blood (sezonul 1, 6 episoade) *)")</f>
        <v>True Blood (sezonul 1, 6 episoade) *)</v>
      </c>
      <c r="E237" s="24"/>
      <c r="F237" s="24" t="s">
        <v>936</v>
      </c>
      <c r="G237" s="24" t="s">
        <v>937</v>
      </c>
      <c r="H237" s="24" t="s">
        <v>132</v>
      </c>
      <c r="I237" s="25"/>
      <c r="J237" s="26" t="s">
        <v>938</v>
      </c>
    </row>
    <row r="238" spans="1:10" ht="11" customHeight="1" x14ac:dyDescent="0.25">
      <c r="A238" s="13" t="s">
        <v>400</v>
      </c>
      <c r="B238" s="30" t="s">
        <v>13</v>
      </c>
      <c r="C238" s="28" t="s">
        <v>131</v>
      </c>
      <c r="D238" s="24" t="str">
        <f>HYPERLINK("https://agenda.liternet.ro/cronici/dawnofthedead.html","Dawn of the Dead *)")</f>
        <v>Dawn of the Dead *)</v>
      </c>
      <c r="E238" s="24"/>
      <c r="F238" s="24" t="s">
        <v>1122</v>
      </c>
      <c r="G238" s="24" t="s">
        <v>1123</v>
      </c>
      <c r="H238" s="24" t="s">
        <v>201</v>
      </c>
      <c r="I238" s="25"/>
      <c r="J238" s="26" t="s">
        <v>385</v>
      </c>
    </row>
    <row r="239" spans="1:10" ht="11" customHeight="1" x14ac:dyDescent="0.25">
      <c r="A239" s="13" t="s">
        <v>400</v>
      </c>
      <c r="B239" s="30" t="s">
        <v>13</v>
      </c>
      <c r="C239" s="28" t="s">
        <v>146</v>
      </c>
      <c r="D239" s="24" t="str">
        <f>HYPERLINK("https://agenda.liternet.ro/cronici/pescuitsportiv.html","Pescuit sportiv *)")</f>
        <v>Pescuit sportiv *)</v>
      </c>
      <c r="E239" s="24"/>
      <c r="F239" s="24" t="s">
        <v>992</v>
      </c>
      <c r="G239" s="24" t="s">
        <v>993</v>
      </c>
      <c r="H239" s="24" t="s">
        <v>166</v>
      </c>
      <c r="I239" s="25"/>
      <c r="J239" s="26" t="s">
        <v>679</v>
      </c>
    </row>
    <row r="240" spans="1:10" ht="11" customHeight="1" x14ac:dyDescent="0.25">
      <c r="A240" s="13" t="s">
        <v>400</v>
      </c>
      <c r="B240" s="30" t="s">
        <v>13</v>
      </c>
      <c r="C240" s="28" t="s">
        <v>162</v>
      </c>
      <c r="D240" s="24" t="s">
        <v>1058</v>
      </c>
      <c r="E240" s="24"/>
      <c r="F240" s="24" t="s">
        <v>1059</v>
      </c>
      <c r="G240" s="24" t="s">
        <v>1060</v>
      </c>
      <c r="H240" s="24" t="s">
        <v>184</v>
      </c>
      <c r="I240" s="25"/>
      <c r="J240" s="26" t="s">
        <v>385</v>
      </c>
    </row>
    <row r="241" spans="1:10" ht="11" customHeight="1" x14ac:dyDescent="0.25">
      <c r="A241" s="13" t="s">
        <v>400</v>
      </c>
      <c r="B241" s="30" t="s">
        <v>13</v>
      </c>
      <c r="C241" s="28" t="s">
        <v>162</v>
      </c>
      <c r="D241" s="24" t="s">
        <v>1307</v>
      </c>
      <c r="E241" s="24"/>
      <c r="F241" s="24" t="s">
        <v>1308</v>
      </c>
      <c r="G241" s="24" t="s">
        <v>1309</v>
      </c>
      <c r="H241" s="24" t="s">
        <v>239</v>
      </c>
      <c r="I241" s="25"/>
      <c r="J241" s="26" t="s">
        <v>385</v>
      </c>
    </row>
    <row r="242" spans="1:10" ht="11" customHeight="1" x14ac:dyDescent="0.25">
      <c r="A242" s="13" t="s">
        <v>400</v>
      </c>
      <c r="B242" s="30" t="s">
        <v>13</v>
      </c>
      <c r="C242" s="28" t="s">
        <v>157</v>
      </c>
      <c r="D242" s="24" t="s">
        <v>1173</v>
      </c>
      <c r="E242" s="24"/>
      <c r="F242" s="24" t="s">
        <v>1174</v>
      </c>
      <c r="G242" s="24" t="s">
        <v>1175</v>
      </c>
      <c r="H242" s="24" t="s">
        <v>214</v>
      </c>
      <c r="I242" s="25"/>
      <c r="J242" s="26" t="s">
        <v>385</v>
      </c>
    </row>
    <row r="243" spans="1:10" ht="11" customHeight="1" x14ac:dyDescent="0.25">
      <c r="A243" s="13" t="s">
        <v>400</v>
      </c>
      <c r="B243" s="30" t="s">
        <v>13</v>
      </c>
      <c r="C243" s="28" t="s">
        <v>158</v>
      </c>
      <c r="D243" s="24" t="str">
        <f>HYPERLINK("https://agenda.liternet.ro/cronici/sleepyhollow.html","Sleepy Hollow *)")</f>
        <v>Sleepy Hollow *)</v>
      </c>
      <c r="E243" s="24"/>
      <c r="F243" s="24" t="s">
        <v>972</v>
      </c>
      <c r="G243" s="24" t="s">
        <v>973</v>
      </c>
      <c r="H243" s="24" t="s">
        <v>159</v>
      </c>
      <c r="I243" s="25"/>
      <c r="J243" s="26" t="s">
        <v>391</v>
      </c>
    </row>
    <row r="244" spans="1:10" ht="11" customHeight="1" x14ac:dyDescent="0.25">
      <c r="A244" s="13" t="s">
        <v>400</v>
      </c>
      <c r="B244" s="30" t="s">
        <v>13</v>
      </c>
      <c r="C244" s="28" t="s">
        <v>158</v>
      </c>
      <c r="D244" s="24" t="s">
        <v>1109</v>
      </c>
      <c r="E244" s="24"/>
      <c r="F244" s="24" t="s">
        <v>1110</v>
      </c>
      <c r="G244" s="24" t="s">
        <v>1111</v>
      </c>
      <c r="H244" s="24" t="s">
        <v>196</v>
      </c>
      <c r="I244" s="25"/>
      <c r="J244" s="26" t="s">
        <v>385</v>
      </c>
    </row>
    <row r="245" spans="1:10" ht="11" customHeight="1" x14ac:dyDescent="0.25">
      <c r="A245" s="13" t="s">
        <v>400</v>
      </c>
      <c r="B245" s="30" t="s">
        <v>13</v>
      </c>
      <c r="C245" s="28" t="s">
        <v>1721</v>
      </c>
      <c r="D245" s="24" t="s">
        <v>994</v>
      </c>
      <c r="E245" s="24"/>
      <c r="F245" s="24" t="s">
        <v>995</v>
      </c>
      <c r="G245" s="24" t="s">
        <v>996</v>
      </c>
      <c r="H245" s="24" t="s">
        <v>166</v>
      </c>
      <c r="I245" s="25"/>
      <c r="J245" s="26" t="s">
        <v>385</v>
      </c>
    </row>
    <row r="246" spans="1:10" ht="11" customHeight="1" x14ac:dyDescent="0.25">
      <c r="A246" s="13" t="s">
        <v>400</v>
      </c>
      <c r="B246" s="30" t="s">
        <v>13</v>
      </c>
      <c r="C246" s="28" t="s">
        <v>1722</v>
      </c>
      <c r="D246" s="24" t="str">
        <f>HYPERLINK("https://agenda.liternet.ro/cronici/thehulk.html","The Hulk *)")</f>
        <v>The Hulk *)</v>
      </c>
      <c r="E246" s="24"/>
      <c r="F246" s="24" t="s">
        <v>1019</v>
      </c>
      <c r="G246" s="24" t="s">
        <v>1020</v>
      </c>
      <c r="H246" s="24" t="s">
        <v>150</v>
      </c>
      <c r="I246" s="25"/>
      <c r="J246" s="26" t="s">
        <v>385</v>
      </c>
    </row>
    <row r="247" spans="1:10" ht="11" customHeight="1" x14ac:dyDescent="0.25">
      <c r="A247" s="13" t="s">
        <v>400</v>
      </c>
      <c r="B247" s="30" t="s">
        <v>13</v>
      </c>
      <c r="C247" s="28" t="s">
        <v>1723</v>
      </c>
      <c r="D247" s="24" t="s">
        <v>1397</v>
      </c>
      <c r="E247" s="24"/>
      <c r="F247" s="24" t="s">
        <v>1398</v>
      </c>
      <c r="G247" s="24" t="s">
        <v>1399</v>
      </c>
      <c r="H247" s="24" t="s">
        <v>257</v>
      </c>
      <c r="I247" s="25"/>
      <c r="J247" s="26" t="s">
        <v>385</v>
      </c>
    </row>
    <row r="248" spans="1:10" ht="11" customHeight="1" x14ac:dyDescent="0.25">
      <c r="A248" s="13" t="s">
        <v>460</v>
      </c>
      <c r="B248" s="30" t="s">
        <v>43</v>
      </c>
      <c r="C248" s="28" t="s">
        <v>207</v>
      </c>
      <c r="D248" s="24" t="str">
        <f>HYPERLINK("https://agenda.liternet.ro/cronici/dirtydancing.html","Dirty Dancing *)")</f>
        <v>Dirty Dancing *)</v>
      </c>
      <c r="E248" s="24"/>
      <c r="F248" s="24" t="s">
        <v>1146</v>
      </c>
      <c r="G248" s="24" t="s">
        <v>1147</v>
      </c>
      <c r="H248" s="24" t="s">
        <v>206</v>
      </c>
      <c r="I248" s="25"/>
      <c r="J248" s="26" t="s">
        <v>938</v>
      </c>
    </row>
    <row r="249" spans="1:10" ht="11" customHeight="1" x14ac:dyDescent="0.25">
      <c r="A249" s="13" t="s">
        <v>460</v>
      </c>
      <c r="B249" s="30" t="s">
        <v>43</v>
      </c>
      <c r="C249" s="28" t="s">
        <v>258</v>
      </c>
      <c r="D249" s="24" t="s">
        <v>1400</v>
      </c>
      <c r="E249" s="24"/>
      <c r="F249" s="24" t="s">
        <v>1401</v>
      </c>
      <c r="G249" s="24" t="s">
        <v>1402</v>
      </c>
      <c r="H249" s="24" t="s">
        <v>257</v>
      </c>
      <c r="I249" s="25"/>
      <c r="J249" s="26" t="s">
        <v>679</v>
      </c>
    </row>
    <row r="250" spans="1:10" ht="11" customHeight="1" x14ac:dyDescent="0.25">
      <c r="A250" s="13" t="s">
        <v>460</v>
      </c>
      <c r="B250" s="30" t="s">
        <v>43</v>
      </c>
      <c r="C250" s="28" t="s">
        <v>202</v>
      </c>
      <c r="D250" s="24" t="s">
        <v>1124</v>
      </c>
      <c r="E250" s="24"/>
      <c r="F250" s="24" t="s">
        <v>1125</v>
      </c>
      <c r="G250" s="24" t="s">
        <v>1126</v>
      </c>
      <c r="H250" s="24" t="s">
        <v>201</v>
      </c>
      <c r="I250" s="25"/>
      <c r="J250" s="26" t="s">
        <v>385</v>
      </c>
    </row>
    <row r="251" spans="1:10" ht="11" customHeight="1" x14ac:dyDescent="0.25">
      <c r="A251" s="13" t="s">
        <v>460</v>
      </c>
      <c r="B251" s="30" t="s">
        <v>43</v>
      </c>
      <c r="C251" s="28" t="s">
        <v>236</v>
      </c>
      <c r="D251" s="24" t="s">
        <v>1281</v>
      </c>
      <c r="E251" s="24"/>
      <c r="F251" s="24" t="s">
        <v>1227</v>
      </c>
      <c r="G251" s="24" t="s">
        <v>1282</v>
      </c>
      <c r="H251" s="24" t="s">
        <v>132</v>
      </c>
      <c r="I251" s="25"/>
      <c r="J251" s="26" t="s">
        <v>385</v>
      </c>
    </row>
    <row r="252" spans="1:10" ht="11" customHeight="1" x14ac:dyDescent="0.25">
      <c r="A252" s="13" t="s">
        <v>460</v>
      </c>
      <c r="B252" s="30" t="s">
        <v>43</v>
      </c>
      <c r="C252" s="28" t="s">
        <v>253</v>
      </c>
      <c r="D252" s="24" t="s">
        <v>1363</v>
      </c>
      <c r="E252" s="24"/>
      <c r="F252" s="24" t="s">
        <v>1364</v>
      </c>
      <c r="G252" s="24" t="s">
        <v>1365</v>
      </c>
      <c r="H252" s="24" t="s">
        <v>252</v>
      </c>
      <c r="I252" s="25"/>
      <c r="J252" s="26" t="s">
        <v>385</v>
      </c>
    </row>
    <row r="253" spans="1:10" ht="11" customHeight="1" x14ac:dyDescent="0.25">
      <c r="A253" s="13" t="s">
        <v>460</v>
      </c>
      <c r="B253" s="30" t="s">
        <v>43</v>
      </c>
      <c r="C253" s="28" t="s">
        <v>187</v>
      </c>
      <c r="D253" s="24" t="s">
        <v>1061</v>
      </c>
      <c r="E253" s="24"/>
      <c r="F253" s="24" t="s">
        <v>1062</v>
      </c>
      <c r="G253" s="24" t="s">
        <v>1063</v>
      </c>
      <c r="H253" s="24" t="s">
        <v>184</v>
      </c>
      <c r="I253" s="25"/>
      <c r="J253" s="26" t="s">
        <v>385</v>
      </c>
    </row>
    <row r="254" spans="1:10" ht="11" customHeight="1" x14ac:dyDescent="0.25">
      <c r="A254" s="13" t="s">
        <v>460</v>
      </c>
      <c r="B254" s="30" t="s">
        <v>43</v>
      </c>
      <c r="C254" s="28" t="s">
        <v>187</v>
      </c>
      <c r="D254" s="24" t="s">
        <v>1403</v>
      </c>
      <c r="E254" s="24"/>
      <c r="F254" s="24" t="s">
        <v>1404</v>
      </c>
      <c r="G254" s="24" t="s">
        <v>1405</v>
      </c>
      <c r="H254" s="24" t="s">
        <v>257</v>
      </c>
      <c r="I254" s="25"/>
      <c r="J254" s="26" t="s">
        <v>385</v>
      </c>
    </row>
    <row r="255" spans="1:10" ht="11" customHeight="1" x14ac:dyDescent="0.25">
      <c r="A255" s="13" t="s">
        <v>460</v>
      </c>
      <c r="B255" s="30" t="s">
        <v>43</v>
      </c>
      <c r="C255" s="28" t="s">
        <v>203</v>
      </c>
      <c r="D255" s="24" t="s">
        <v>1127</v>
      </c>
      <c r="E255" s="24"/>
      <c r="F255" s="24" t="s">
        <v>1128</v>
      </c>
      <c r="G255" s="24" t="s">
        <v>1129</v>
      </c>
      <c r="H255" s="24" t="s">
        <v>201</v>
      </c>
      <c r="I255" s="25"/>
      <c r="J255" s="26" t="s">
        <v>385</v>
      </c>
    </row>
    <row r="256" spans="1:10" ht="11" customHeight="1" x14ac:dyDescent="0.25">
      <c r="A256" s="13" t="s">
        <v>460</v>
      </c>
      <c r="B256" s="30" t="s">
        <v>43</v>
      </c>
      <c r="C256" s="28" t="s">
        <v>169</v>
      </c>
      <c r="D256" s="24" t="str">
        <f>HYPERLINK("https://agenda.liternet.ro/cronici/lastshowgirl.html","The Last Showgirl *)")</f>
        <v>The Last Showgirl *)</v>
      </c>
      <c r="E256" s="24"/>
      <c r="F256" s="24" t="s">
        <v>1283</v>
      </c>
      <c r="G256" s="24" t="s">
        <v>1284</v>
      </c>
      <c r="H256" s="24" t="s">
        <v>132</v>
      </c>
      <c r="I256" s="25"/>
      <c r="J256" s="26" t="s">
        <v>385</v>
      </c>
    </row>
    <row r="257" spans="1:10" ht="11" customHeight="1" x14ac:dyDescent="0.25">
      <c r="A257" s="13" t="s">
        <v>460</v>
      </c>
      <c r="B257" s="30" t="s">
        <v>43</v>
      </c>
      <c r="C257" s="28" t="s">
        <v>137</v>
      </c>
      <c r="D257" s="24" t="str">
        <f>HYPERLINK("https://agenda.liternet.ro/cronici/americassweethearts.html","America's Sweethearts *)")</f>
        <v>America's Sweethearts *)</v>
      </c>
      <c r="E257" s="24"/>
      <c r="F257" s="24" t="s">
        <v>1316</v>
      </c>
      <c r="G257" s="24" t="s">
        <v>1317</v>
      </c>
      <c r="H257" s="24" t="s">
        <v>242</v>
      </c>
      <c r="I257" s="25"/>
      <c r="J257" s="26" t="s">
        <v>938</v>
      </c>
    </row>
    <row r="258" spans="1:10" ht="11" customHeight="1" x14ac:dyDescent="0.25">
      <c r="A258" s="13" t="s">
        <v>460</v>
      </c>
      <c r="B258" s="30" t="s">
        <v>43</v>
      </c>
      <c r="C258" s="28" t="s">
        <v>230</v>
      </c>
      <c r="D258" s="24" t="str">
        <f>HYPERLINK("https://agenda.liternet.ro/cronici/bigfish.html","Big Fish *)")</f>
        <v>Big Fish *)</v>
      </c>
      <c r="E258" s="24"/>
      <c r="F258" s="24" t="s">
        <v>972</v>
      </c>
      <c r="G258" s="24" t="s">
        <v>1249</v>
      </c>
      <c r="H258" s="24" t="s">
        <v>134</v>
      </c>
      <c r="I258" s="25"/>
      <c r="J258" s="26" t="s">
        <v>391</v>
      </c>
    </row>
    <row r="259" spans="1:10" ht="11" customHeight="1" x14ac:dyDescent="0.25">
      <c r="A259" s="13" t="s">
        <v>460</v>
      </c>
      <c r="B259" s="30" t="s">
        <v>43</v>
      </c>
      <c r="C259" s="28" t="s">
        <v>216</v>
      </c>
      <c r="D259" s="24" t="str">
        <f>HYPERLINK("https://agenda.liternet.ro/cronici/mazerunner.html","The Maze Runner *)")</f>
        <v>The Maze Runner *)</v>
      </c>
      <c r="E259" s="24"/>
      <c r="F259" s="24" t="s">
        <v>1176</v>
      </c>
      <c r="G259" s="24" t="s">
        <v>1177</v>
      </c>
      <c r="H259" s="24" t="s">
        <v>214</v>
      </c>
      <c r="I259" s="25"/>
      <c r="J259" s="26" t="s">
        <v>385</v>
      </c>
    </row>
    <row r="260" spans="1:10" ht="11" customHeight="1" x14ac:dyDescent="0.25">
      <c r="A260" s="13" t="s">
        <v>460</v>
      </c>
      <c r="B260" s="30" t="s">
        <v>43</v>
      </c>
      <c r="C260" s="28" t="s">
        <v>216</v>
      </c>
      <c r="D260" s="24" t="s">
        <v>1366</v>
      </c>
      <c r="E260" s="24"/>
      <c r="F260" s="24" t="s">
        <v>1367</v>
      </c>
      <c r="G260" s="24" t="s">
        <v>1368</v>
      </c>
      <c r="H260" s="24" t="s">
        <v>252</v>
      </c>
      <c r="I260" s="25"/>
      <c r="J260" s="26" t="s">
        <v>385</v>
      </c>
    </row>
    <row r="261" spans="1:10" ht="11" customHeight="1" x14ac:dyDescent="0.25">
      <c r="A261" s="13" t="s">
        <v>460</v>
      </c>
      <c r="B261" s="30" t="s">
        <v>43</v>
      </c>
      <c r="C261" s="28" t="s">
        <v>264</v>
      </c>
      <c r="D261" s="24" t="s">
        <v>1430</v>
      </c>
      <c r="E261" s="24"/>
      <c r="F261" s="24" t="s">
        <v>1431</v>
      </c>
      <c r="G261" s="24" t="s">
        <v>1432</v>
      </c>
      <c r="H261" s="24" t="s">
        <v>263</v>
      </c>
      <c r="I261" s="25"/>
      <c r="J261" s="26" t="s">
        <v>385</v>
      </c>
    </row>
    <row r="262" spans="1:10" ht="11" customHeight="1" x14ac:dyDescent="0.25">
      <c r="A262" s="13" t="s">
        <v>460</v>
      </c>
      <c r="B262" s="30" t="s">
        <v>43</v>
      </c>
      <c r="C262" s="28" t="s">
        <v>173</v>
      </c>
      <c r="D262" s="24" t="s">
        <v>1021</v>
      </c>
      <c r="E262" s="24"/>
      <c r="F262" s="24" t="s">
        <v>1022</v>
      </c>
      <c r="G262" s="24" t="s">
        <v>1023</v>
      </c>
      <c r="H262" s="24" t="s">
        <v>150</v>
      </c>
      <c r="I262" s="25"/>
      <c r="J262" s="26" t="s">
        <v>385</v>
      </c>
    </row>
    <row r="263" spans="1:10" ht="11" customHeight="1" x14ac:dyDescent="0.25">
      <c r="A263" s="13" t="s">
        <v>460</v>
      </c>
      <c r="B263" s="30" t="s">
        <v>43</v>
      </c>
      <c r="C263" s="28" t="s">
        <v>173</v>
      </c>
      <c r="D263" s="24" t="str">
        <f>HYPERLINK("https://agenda.liternet.ro/cronici/younghearts.html","Young Hearts *)")</f>
        <v>Young Hearts *)</v>
      </c>
      <c r="E263" s="24"/>
      <c r="F263" s="24" t="s">
        <v>1054</v>
      </c>
      <c r="G263" s="24" t="s">
        <v>1055</v>
      </c>
      <c r="H263" s="24" t="s">
        <v>184</v>
      </c>
      <c r="I263" s="25"/>
      <c r="J263" s="26" t="s">
        <v>385</v>
      </c>
    </row>
    <row r="264" spans="1:10" ht="11" customHeight="1" x14ac:dyDescent="0.25">
      <c r="A264" s="13" t="s">
        <v>460</v>
      </c>
      <c r="B264" s="30" t="s">
        <v>43</v>
      </c>
      <c r="C264" s="28" t="s">
        <v>259</v>
      </c>
      <c r="D264" s="24" t="s">
        <v>1406</v>
      </c>
      <c r="E264" s="24"/>
      <c r="F264" s="24" t="s">
        <v>1407</v>
      </c>
      <c r="G264" s="24" t="s">
        <v>1408</v>
      </c>
      <c r="H264" s="24" t="s">
        <v>257</v>
      </c>
      <c r="I264" s="25"/>
      <c r="J264" s="26" t="s">
        <v>391</v>
      </c>
    </row>
    <row r="265" spans="1:10" ht="11" customHeight="1" x14ac:dyDescent="0.25">
      <c r="A265" s="13" t="s">
        <v>460</v>
      </c>
      <c r="B265" s="30" t="s">
        <v>43</v>
      </c>
      <c r="C265" s="28" t="s">
        <v>135</v>
      </c>
      <c r="D265" s="24" t="s">
        <v>945</v>
      </c>
      <c r="E265" s="24"/>
      <c r="F265" s="24" t="s">
        <v>946</v>
      </c>
      <c r="G265" s="24" t="s">
        <v>947</v>
      </c>
      <c r="H265" s="24" t="s">
        <v>132</v>
      </c>
      <c r="I265" s="25"/>
      <c r="J265" s="26" t="s">
        <v>385</v>
      </c>
    </row>
    <row r="266" spans="1:10" ht="11" customHeight="1" x14ac:dyDescent="0.25">
      <c r="A266" s="13" t="s">
        <v>460</v>
      </c>
      <c r="B266" s="30" t="s">
        <v>43</v>
      </c>
      <c r="C266" s="28" t="s">
        <v>222</v>
      </c>
      <c r="D266" s="24" t="s">
        <v>1204</v>
      </c>
      <c r="E266" s="24"/>
      <c r="F266" s="24" t="s">
        <v>1205</v>
      </c>
      <c r="G266" s="24" t="s">
        <v>1206</v>
      </c>
      <c r="H266" s="24" t="s">
        <v>221</v>
      </c>
      <c r="I266" s="25"/>
      <c r="J266" s="26" t="s">
        <v>385</v>
      </c>
    </row>
    <row r="267" spans="1:10" ht="11" customHeight="1" x14ac:dyDescent="0.25">
      <c r="A267" s="13" t="s">
        <v>460</v>
      </c>
      <c r="B267" s="30" t="s">
        <v>43</v>
      </c>
      <c r="C267" s="28" t="s">
        <v>231</v>
      </c>
      <c r="D267" s="24" t="s">
        <v>1250</v>
      </c>
      <c r="E267" s="24"/>
      <c r="F267" s="24" t="s">
        <v>1251</v>
      </c>
      <c r="G267" s="24" t="s">
        <v>1252</v>
      </c>
      <c r="H267" s="24" t="s">
        <v>134</v>
      </c>
      <c r="I267" s="25"/>
      <c r="J267" s="26" t="s">
        <v>385</v>
      </c>
    </row>
    <row r="268" spans="1:10" ht="11" customHeight="1" x14ac:dyDescent="0.25">
      <c r="A268" s="13" t="s">
        <v>460</v>
      </c>
      <c r="B268" s="30" t="s">
        <v>43</v>
      </c>
      <c r="C268" s="28" t="s">
        <v>265</v>
      </c>
      <c r="D268" s="24" t="str">
        <f>HYPERLINK("https://agenda.liternet.ro/cronici/nuntamuta.html","Nunta mută *)")</f>
        <v>Nunta mută *)</v>
      </c>
      <c r="E268" s="24"/>
      <c r="F268" s="24" t="s">
        <v>1433</v>
      </c>
      <c r="G268" s="24" t="s">
        <v>1434</v>
      </c>
      <c r="H268" s="24" t="s">
        <v>263</v>
      </c>
      <c r="I268" s="25"/>
      <c r="J268" s="26" t="s">
        <v>385</v>
      </c>
    </row>
    <row r="269" spans="1:10" ht="11" customHeight="1" x14ac:dyDescent="0.25">
      <c r="A269" s="13" t="s">
        <v>460</v>
      </c>
      <c r="B269" s="30" t="s">
        <v>43</v>
      </c>
      <c r="C269" s="28" t="s">
        <v>237</v>
      </c>
      <c r="D269" s="24" t="str">
        <f>HYPERLINK("https://agenda.liternet.ro/cronici/thelordoftherings3.html","The Lord of the Rings: The Return of the King *)")</f>
        <v>The Lord of the Rings: The Return of the King *)</v>
      </c>
      <c r="E269" s="24"/>
      <c r="F269" s="24" t="s">
        <v>1189</v>
      </c>
      <c r="G269" s="24" t="s">
        <v>1285</v>
      </c>
      <c r="H269" s="24" t="s">
        <v>132</v>
      </c>
      <c r="I269" s="25"/>
      <c r="J269" s="26" t="s">
        <v>938</v>
      </c>
    </row>
    <row r="270" spans="1:10" ht="11" customHeight="1" x14ac:dyDescent="0.25">
      <c r="A270" s="13" t="s">
        <v>460</v>
      </c>
      <c r="B270" s="30" t="s">
        <v>43</v>
      </c>
      <c r="C270" s="28" t="s">
        <v>188</v>
      </c>
      <c r="D270" s="24" t="s">
        <v>1064</v>
      </c>
      <c r="E270" s="24"/>
      <c r="F270" s="24" t="s">
        <v>1065</v>
      </c>
      <c r="G270" s="24" t="s">
        <v>1066</v>
      </c>
      <c r="H270" s="24" t="s">
        <v>184</v>
      </c>
      <c r="I270" s="25"/>
      <c r="J270" s="26" t="s">
        <v>385</v>
      </c>
    </row>
    <row r="271" spans="1:10" ht="11" customHeight="1" x14ac:dyDescent="0.25">
      <c r="A271" s="13" t="s">
        <v>460</v>
      </c>
      <c r="B271" s="30" t="s">
        <v>43</v>
      </c>
      <c r="C271" s="28" t="s">
        <v>188</v>
      </c>
      <c r="D271" s="24" t="str">
        <f>HYPERLINK("https://agenda.liternet.ro/cronici/bohemianrhapsody.html","Bohemian Rhapsody *)")</f>
        <v>Bohemian Rhapsody *)</v>
      </c>
      <c r="E271" s="24"/>
      <c r="F271" s="24" t="s">
        <v>1253</v>
      </c>
      <c r="G271" s="24" t="s">
        <v>1254</v>
      </c>
      <c r="H271" s="24" t="s">
        <v>134</v>
      </c>
      <c r="I271" s="25"/>
      <c r="J271" s="26" t="s">
        <v>385</v>
      </c>
    </row>
    <row r="272" spans="1:10" ht="11" customHeight="1" x14ac:dyDescent="0.25">
      <c r="A272" s="13" t="s">
        <v>460</v>
      </c>
      <c r="B272" s="30" t="s">
        <v>43</v>
      </c>
      <c r="C272" s="28" t="s">
        <v>44</v>
      </c>
      <c r="D272" s="24" t="str">
        <f>HYPERLINK("https://agenda.liternet.ro/cronici/marieantoinette.html","Marie Antoinette *)")</f>
        <v>Marie Antoinette *)</v>
      </c>
      <c r="E272" s="24"/>
      <c r="F272" s="24" t="s">
        <v>1369</v>
      </c>
      <c r="G272" s="24" t="s">
        <v>1370</v>
      </c>
      <c r="H272" s="24" t="s">
        <v>252</v>
      </c>
      <c r="I272" s="25"/>
      <c r="J272" s="26" t="s">
        <v>385</v>
      </c>
    </row>
    <row r="273" spans="1:10" ht="11" customHeight="1" x14ac:dyDescent="0.25">
      <c r="A273" s="13" t="s">
        <v>460</v>
      </c>
      <c r="B273" s="30" t="s">
        <v>43</v>
      </c>
      <c r="C273" s="28" t="s">
        <v>167</v>
      </c>
      <c r="D273" s="24" t="str">
        <f>HYPERLINK("https://agenda.liternet.ro/cronici/epericolososporgersi.html","E pericoloso sporgersi *)")</f>
        <v>E pericoloso sporgersi *)</v>
      </c>
      <c r="E273" s="24"/>
      <c r="F273" s="24" t="s">
        <v>997</v>
      </c>
      <c r="G273" s="24" t="s">
        <v>998</v>
      </c>
      <c r="H273" s="24" t="s">
        <v>166</v>
      </c>
      <c r="I273" s="25"/>
      <c r="J273" s="26" t="s">
        <v>391</v>
      </c>
    </row>
    <row r="274" spans="1:10" ht="11" customHeight="1" x14ac:dyDescent="0.25">
      <c r="A274" s="13" t="s">
        <v>460</v>
      </c>
      <c r="B274" s="30" t="s">
        <v>43</v>
      </c>
      <c r="C274" s="28" t="s">
        <v>223</v>
      </c>
      <c r="D274" s="24" t="str">
        <f>HYPERLINK("https://agenda.liternet.ro/cronici/piratesbandofmisfits.html","The Pirates! Band of Misfits *)")</f>
        <v>The Pirates! Band of Misfits *)</v>
      </c>
      <c r="E274" s="24"/>
      <c r="F274" s="24" t="s">
        <v>1207</v>
      </c>
      <c r="G274" s="24" t="s">
        <v>1208</v>
      </c>
      <c r="H274" s="24" t="s">
        <v>221</v>
      </c>
      <c r="I274" s="25"/>
      <c r="J274" s="26" t="s">
        <v>385</v>
      </c>
    </row>
    <row r="275" spans="1:10" ht="11" customHeight="1" x14ac:dyDescent="0.25">
      <c r="A275" s="13" t="s">
        <v>460</v>
      </c>
      <c r="B275" s="30" t="s">
        <v>43</v>
      </c>
      <c r="C275" s="28" t="s">
        <v>243</v>
      </c>
      <c r="D275" s="24" t="s">
        <v>1318</v>
      </c>
      <c r="E275" s="24"/>
      <c r="F275" s="24" t="s">
        <v>1319</v>
      </c>
      <c r="G275" s="24" t="s">
        <v>1320</v>
      </c>
      <c r="H275" s="24" t="s">
        <v>242</v>
      </c>
      <c r="I275" s="25"/>
      <c r="J275" s="26" t="s">
        <v>938</v>
      </c>
    </row>
    <row r="276" spans="1:10" ht="11" customHeight="1" x14ac:dyDescent="0.25">
      <c r="A276" s="13" t="s">
        <v>460</v>
      </c>
      <c r="B276" s="30" t="s">
        <v>43</v>
      </c>
      <c r="C276" s="28" t="s">
        <v>189</v>
      </c>
      <c r="D276" s="24" t="s">
        <v>1067</v>
      </c>
      <c r="E276" s="24"/>
      <c r="F276" s="24" t="s">
        <v>1068</v>
      </c>
      <c r="G276" s="24" t="s">
        <v>1069</v>
      </c>
      <c r="H276" s="24" t="s">
        <v>184</v>
      </c>
      <c r="I276" s="25"/>
      <c r="J276" s="26" t="s">
        <v>385</v>
      </c>
    </row>
    <row r="277" spans="1:10" ht="11" customHeight="1" x14ac:dyDescent="0.25">
      <c r="A277" s="13" t="s">
        <v>460</v>
      </c>
      <c r="B277" s="30" t="s">
        <v>43</v>
      </c>
      <c r="C277" s="28" t="s">
        <v>246</v>
      </c>
      <c r="D277" s="24" t="s">
        <v>1336</v>
      </c>
      <c r="E277" s="24"/>
      <c r="F277" s="24" t="s">
        <v>1337</v>
      </c>
      <c r="G277" s="24" t="s">
        <v>1338</v>
      </c>
      <c r="H277" s="24" t="s">
        <v>247</v>
      </c>
      <c r="I277" s="25"/>
      <c r="J277" s="26" t="s">
        <v>385</v>
      </c>
    </row>
    <row r="278" spans="1:10" ht="11" customHeight="1" x14ac:dyDescent="0.25">
      <c r="A278" s="13" t="s">
        <v>460</v>
      </c>
      <c r="B278" s="30" t="s">
        <v>43</v>
      </c>
      <c r="C278" s="28" t="s">
        <v>208</v>
      </c>
      <c r="D278" s="24" t="str">
        <f>HYPERLINK("https://agenda.liternet.ro/cronici/deruntergang.html","Der Untergang / Căderea *)")</f>
        <v>Der Untergang / Căderea *)</v>
      </c>
      <c r="E278" s="24"/>
      <c r="F278" s="24" t="s">
        <v>1148</v>
      </c>
      <c r="G278" s="24" t="s">
        <v>1149</v>
      </c>
      <c r="H278" s="24" t="s">
        <v>206</v>
      </c>
      <c r="I278" s="25"/>
      <c r="J278" s="26" t="s">
        <v>385</v>
      </c>
    </row>
    <row r="279" spans="1:10" ht="11" customHeight="1" x14ac:dyDescent="0.25">
      <c r="A279" s="13" t="s">
        <v>460</v>
      </c>
      <c r="B279" s="30" t="s">
        <v>43</v>
      </c>
      <c r="C279" s="28" t="s">
        <v>224</v>
      </c>
      <c r="D279" s="24" t="s">
        <v>1209</v>
      </c>
      <c r="E279" s="24"/>
      <c r="F279" s="24" t="s">
        <v>1210</v>
      </c>
      <c r="G279" s="24" t="s">
        <v>1211</v>
      </c>
      <c r="H279" s="24" t="s">
        <v>221</v>
      </c>
      <c r="I279" s="25"/>
      <c r="J279" s="26" t="s">
        <v>385</v>
      </c>
    </row>
    <row r="280" spans="1:10" ht="11" customHeight="1" x14ac:dyDescent="0.25">
      <c r="A280" s="13" t="s">
        <v>460</v>
      </c>
      <c r="B280" s="30" t="s">
        <v>43</v>
      </c>
      <c r="C280" s="28" t="s">
        <v>24</v>
      </c>
      <c r="D280" s="24" t="s">
        <v>1371</v>
      </c>
      <c r="E280" s="24"/>
      <c r="F280" s="24" t="s">
        <v>1372</v>
      </c>
      <c r="G280" s="24" t="s">
        <v>1373</v>
      </c>
      <c r="H280" s="24" t="s">
        <v>252</v>
      </c>
      <c r="I280" s="25"/>
      <c r="J280" s="26" t="s">
        <v>385</v>
      </c>
    </row>
    <row r="281" spans="1:10" ht="11" customHeight="1" x14ac:dyDescent="0.25">
      <c r="A281" s="13" t="s">
        <v>460</v>
      </c>
      <c r="B281" s="30" t="s">
        <v>43</v>
      </c>
      <c r="C281" s="28" t="s">
        <v>174</v>
      </c>
      <c r="D281" s="24" t="str">
        <f>HYPERLINK("https://agenda.liternet.ro/cronici/fall.html","The Fall *)")</f>
        <v>The Fall *)</v>
      </c>
      <c r="E281" s="24"/>
      <c r="F281" s="24" t="s">
        <v>1024</v>
      </c>
      <c r="G281" s="24" t="s">
        <v>1025</v>
      </c>
      <c r="H281" s="24" t="s">
        <v>150</v>
      </c>
      <c r="I281" s="25"/>
      <c r="J281" s="26" t="s">
        <v>385</v>
      </c>
    </row>
    <row r="282" spans="1:10" ht="11" customHeight="1" x14ac:dyDescent="0.25">
      <c r="A282" s="13" t="s">
        <v>460</v>
      </c>
      <c r="B282" s="30" t="s">
        <v>43</v>
      </c>
      <c r="C282" s="28" t="s">
        <v>197</v>
      </c>
      <c r="D282" s="24" t="s">
        <v>1112</v>
      </c>
      <c r="E282" s="24"/>
      <c r="F282" s="24" t="s">
        <v>1113</v>
      </c>
      <c r="G282" s="24" t="s">
        <v>1114</v>
      </c>
      <c r="H282" s="24" t="s">
        <v>198</v>
      </c>
      <c r="I282" s="25"/>
      <c r="J282" s="26" t="s">
        <v>385</v>
      </c>
    </row>
    <row r="283" spans="1:10" ht="11" customHeight="1" x14ac:dyDescent="0.25">
      <c r="A283" s="13" t="s">
        <v>460</v>
      </c>
      <c r="B283" s="30" t="s">
        <v>43</v>
      </c>
      <c r="C283" s="28" t="s">
        <v>204</v>
      </c>
      <c r="D283" s="24" t="str">
        <f>HYPERLINK("https://agenda.liternet.ro/cronici/unbreakable.html","Unbreakable *)")</f>
        <v>Unbreakable *)</v>
      </c>
      <c r="E283" s="24"/>
      <c r="F283" s="24" t="s">
        <v>1130</v>
      </c>
      <c r="G283" s="24" t="s">
        <v>1131</v>
      </c>
      <c r="H283" s="24" t="s">
        <v>201</v>
      </c>
      <c r="I283" s="25"/>
      <c r="J283" s="26" t="s">
        <v>385</v>
      </c>
    </row>
    <row r="284" spans="1:10" ht="11" customHeight="1" x14ac:dyDescent="0.25">
      <c r="A284" s="13" t="s">
        <v>460</v>
      </c>
      <c r="B284" s="30" t="s">
        <v>43</v>
      </c>
      <c r="C284" s="28" t="s">
        <v>204</v>
      </c>
      <c r="D284" s="24" t="s">
        <v>1178</v>
      </c>
      <c r="E284" s="24"/>
      <c r="F284" s="24" t="s">
        <v>1179</v>
      </c>
      <c r="G284" s="24" t="s">
        <v>1180</v>
      </c>
      <c r="H284" s="24" t="s">
        <v>214</v>
      </c>
      <c r="I284" s="25"/>
      <c r="J284" s="26" t="s">
        <v>385</v>
      </c>
    </row>
    <row r="285" spans="1:10" ht="11" customHeight="1" x14ac:dyDescent="0.25">
      <c r="A285" s="13" t="s">
        <v>460</v>
      </c>
      <c r="B285" s="30" t="s">
        <v>43</v>
      </c>
      <c r="C285" s="28" t="s">
        <v>160</v>
      </c>
      <c r="D285" s="24" t="s">
        <v>974</v>
      </c>
      <c r="E285" s="24"/>
      <c r="F285" s="24" t="s">
        <v>975</v>
      </c>
      <c r="G285" s="24" t="s">
        <v>976</v>
      </c>
      <c r="H285" s="24" t="s">
        <v>159</v>
      </c>
      <c r="I285" s="25"/>
      <c r="J285" s="26" t="s">
        <v>679</v>
      </c>
    </row>
    <row r="286" spans="1:10" ht="11" customHeight="1" x14ac:dyDescent="0.25">
      <c r="A286" s="13" t="s">
        <v>460</v>
      </c>
      <c r="B286" s="30" t="s">
        <v>43</v>
      </c>
      <c r="C286" s="28" t="s">
        <v>160</v>
      </c>
      <c r="D286" s="24" t="str">
        <f>HYPERLINK("https://agenda.liternet.ro/cronici/hairspray.html","Hairspray *)")</f>
        <v>Hairspray *)</v>
      </c>
      <c r="E286" s="24"/>
      <c r="F286" s="24" t="s">
        <v>1409</v>
      </c>
      <c r="G286" s="24" t="s">
        <v>1410</v>
      </c>
      <c r="H286" s="24" t="s">
        <v>257</v>
      </c>
      <c r="I286" s="25"/>
      <c r="J286" s="26" t="s">
        <v>391</v>
      </c>
    </row>
    <row r="287" spans="1:10" ht="11" customHeight="1" x14ac:dyDescent="0.25">
      <c r="A287" s="13" t="s">
        <v>460</v>
      </c>
      <c r="B287" s="30" t="s">
        <v>43</v>
      </c>
      <c r="C287" s="28" t="s">
        <v>161</v>
      </c>
      <c r="D287" s="24" t="str">
        <f>HYPERLINK("https://agenda.liternet.ro/cronici/challengers.html","Challengers *)")</f>
        <v>Challengers *)</v>
      </c>
      <c r="E287" s="24"/>
      <c r="F287" s="24" t="s">
        <v>1286</v>
      </c>
      <c r="G287" s="24" t="s">
        <v>1287</v>
      </c>
      <c r="H287" s="24" t="s">
        <v>132</v>
      </c>
      <c r="I287" s="25"/>
      <c r="J287" s="26" t="s">
        <v>385</v>
      </c>
    </row>
    <row r="288" spans="1:10" ht="11" customHeight="1" x14ac:dyDescent="0.25">
      <c r="A288" s="13" t="s">
        <v>460</v>
      </c>
      <c r="B288" s="30" t="s">
        <v>43</v>
      </c>
      <c r="C288" s="28" t="s">
        <v>46</v>
      </c>
      <c r="D288" s="24" t="str">
        <f>HYPERLINK("https://agenda.liternet.ro/cronici/juno.html","Juno *)")</f>
        <v>Juno *)</v>
      </c>
      <c r="E288" s="24"/>
      <c r="F288" s="24" t="s">
        <v>1070</v>
      </c>
      <c r="G288" s="24" t="s">
        <v>1071</v>
      </c>
      <c r="H288" s="24" t="s">
        <v>184</v>
      </c>
      <c r="I288" s="25"/>
      <c r="J288" s="26" t="s">
        <v>385</v>
      </c>
    </row>
    <row r="289" spans="1:10" ht="11" customHeight="1" x14ac:dyDescent="0.25">
      <c r="A289" s="13" t="s">
        <v>460</v>
      </c>
      <c r="B289" s="30" t="s">
        <v>43</v>
      </c>
      <c r="C289" s="28" t="s">
        <v>215</v>
      </c>
      <c r="D289" s="24" t="str">
        <f>HYPERLINK("https://agenda.liternet.ro/cronici/creator.html","The Creator *)")</f>
        <v>The Creator *)</v>
      </c>
      <c r="E289" s="24"/>
      <c r="F289" s="24" t="s">
        <v>1255</v>
      </c>
      <c r="G289" s="24" t="s">
        <v>1256</v>
      </c>
      <c r="H289" s="24" t="s">
        <v>134</v>
      </c>
      <c r="I289" s="25"/>
      <c r="J289" s="26" t="s">
        <v>385</v>
      </c>
    </row>
    <row r="290" spans="1:10" ht="11" customHeight="1" x14ac:dyDescent="0.25">
      <c r="A290" s="13" t="s">
        <v>460</v>
      </c>
      <c r="B290" s="30" t="s">
        <v>43</v>
      </c>
      <c r="C290" s="28" t="s">
        <v>225</v>
      </c>
      <c r="D290" s="24" t="str">
        <f>HYPERLINK("https://agenda.liternet.ro/cronici/hortonhearsawho.html","Horton Hears a Who! *)")</f>
        <v>Horton Hears a Who! *)</v>
      </c>
      <c r="E290" s="24"/>
      <c r="F290" s="24" t="s">
        <v>1212</v>
      </c>
      <c r="G290" s="24" t="s">
        <v>1213</v>
      </c>
      <c r="H290" s="24" t="s">
        <v>221</v>
      </c>
      <c r="I290" s="25"/>
      <c r="J290" s="26" t="s">
        <v>385</v>
      </c>
    </row>
    <row r="291" spans="1:10" ht="11" customHeight="1" x14ac:dyDescent="0.25">
      <c r="A291" s="13" t="s">
        <v>460</v>
      </c>
      <c r="B291" s="30" t="s">
        <v>43</v>
      </c>
      <c r="C291" s="28" t="s">
        <v>14</v>
      </c>
      <c r="D291" s="24" t="s">
        <v>948</v>
      </c>
      <c r="E291" s="24"/>
      <c r="F291" s="24" t="s">
        <v>949</v>
      </c>
      <c r="G291" s="24" t="s">
        <v>950</v>
      </c>
      <c r="H291" s="24" t="s">
        <v>136</v>
      </c>
      <c r="I291" s="25"/>
      <c r="J291" s="26" t="s">
        <v>385</v>
      </c>
    </row>
    <row r="292" spans="1:10" ht="11" customHeight="1" x14ac:dyDescent="0.25">
      <c r="A292" s="13" t="s">
        <v>460</v>
      </c>
      <c r="B292" s="30" t="s">
        <v>43</v>
      </c>
      <c r="C292" s="28" t="s">
        <v>154</v>
      </c>
      <c r="D292" s="24" t="str">
        <f>HYPERLINK("https://agenda.liternet.ro/cronici/thebourneidentity.html","The Bourne Identity *)")</f>
        <v>The Bourne Identity *)</v>
      </c>
      <c r="E292" s="24"/>
      <c r="F292" s="24" t="s">
        <v>1026</v>
      </c>
      <c r="G292" s="24" t="s">
        <v>1027</v>
      </c>
      <c r="H292" s="24" t="s">
        <v>150</v>
      </c>
      <c r="I292" s="25"/>
      <c r="J292" s="26" t="s">
        <v>385</v>
      </c>
    </row>
    <row r="293" spans="1:10" ht="11" customHeight="1" x14ac:dyDescent="0.25">
      <c r="A293" s="13" t="s">
        <v>460</v>
      </c>
      <c r="B293" s="30" t="s">
        <v>43</v>
      </c>
      <c r="C293" s="28" t="s">
        <v>51</v>
      </c>
      <c r="D293" s="24" t="str">
        <f>HYPERLINK("https://agenda.liternet.ro/cronici/burlesque.html","Burlesque *)")</f>
        <v>Burlesque *)</v>
      </c>
      <c r="E293" s="24"/>
      <c r="F293" s="24" t="s">
        <v>1374</v>
      </c>
      <c r="G293" s="24" t="s">
        <v>1375</v>
      </c>
      <c r="H293" s="24" t="s">
        <v>252</v>
      </c>
      <c r="I293" s="25"/>
      <c r="J293" s="26" t="s">
        <v>385</v>
      </c>
    </row>
    <row r="294" spans="1:10" ht="11" customHeight="1" x14ac:dyDescent="0.25">
      <c r="A294" s="13" t="s">
        <v>460</v>
      </c>
      <c r="B294" s="30" t="s">
        <v>43</v>
      </c>
      <c r="C294" s="28" t="s">
        <v>190</v>
      </c>
      <c r="D294" s="24" t="s">
        <v>1072</v>
      </c>
      <c r="E294" s="24"/>
      <c r="F294" s="24" t="s">
        <v>1073</v>
      </c>
      <c r="G294" s="24" t="s">
        <v>1074</v>
      </c>
      <c r="H294" s="24" t="s">
        <v>184</v>
      </c>
      <c r="I294" s="25"/>
      <c r="J294" s="26" t="s">
        <v>385</v>
      </c>
    </row>
    <row r="295" spans="1:10" ht="11" customHeight="1" x14ac:dyDescent="0.25">
      <c r="A295" s="13" t="s">
        <v>460</v>
      </c>
      <c r="B295" s="30" t="s">
        <v>43</v>
      </c>
      <c r="C295" s="28" t="s">
        <v>35</v>
      </c>
      <c r="D295" s="24" t="s">
        <v>1181</v>
      </c>
      <c r="E295" s="24"/>
      <c r="F295" s="24" t="s">
        <v>1182</v>
      </c>
      <c r="G295" s="24" t="s">
        <v>1183</v>
      </c>
      <c r="H295" s="24" t="s">
        <v>214</v>
      </c>
      <c r="I295" s="25"/>
      <c r="J295" s="26" t="s">
        <v>385</v>
      </c>
    </row>
    <row r="296" spans="1:10" ht="11" customHeight="1" x14ac:dyDescent="0.25">
      <c r="A296" s="13" t="s">
        <v>460</v>
      </c>
      <c r="B296" s="30" t="s">
        <v>43</v>
      </c>
      <c r="C296" s="28" t="s">
        <v>35</v>
      </c>
      <c r="D296" s="24" t="str">
        <f>HYPERLINK("https://agenda.liternet.ro/cronici/birdman.html","Birdman or (The Unexpected Virtue of Ignorance) *)")</f>
        <v>Birdman or (The Unexpected Virtue of Ignorance) *)</v>
      </c>
      <c r="E296" s="24"/>
      <c r="F296" s="24" t="s">
        <v>1288</v>
      </c>
      <c r="G296" s="24" t="s">
        <v>1289</v>
      </c>
      <c r="H296" s="24" t="s">
        <v>132</v>
      </c>
      <c r="I296" s="25"/>
      <c r="J296" s="26" t="s">
        <v>385</v>
      </c>
    </row>
    <row r="297" spans="1:10" ht="11" customHeight="1" x14ac:dyDescent="0.25">
      <c r="A297" s="13" t="s">
        <v>460</v>
      </c>
      <c r="B297" s="30" t="s">
        <v>43</v>
      </c>
      <c r="C297" s="28" t="s">
        <v>35</v>
      </c>
      <c r="D297" s="24" t="str">
        <f>HYPERLINK("https://agenda.liternet.ro/cronici/iamsam.html","I Am Sam *)")</f>
        <v>I Am Sam *)</v>
      </c>
      <c r="E297" s="24"/>
      <c r="F297" s="24" t="s">
        <v>1411</v>
      </c>
      <c r="G297" s="24" t="s">
        <v>1412</v>
      </c>
      <c r="H297" s="24" t="s">
        <v>257</v>
      </c>
      <c r="I297" s="25"/>
      <c r="J297" s="26" t="s">
        <v>938</v>
      </c>
    </row>
    <row r="298" spans="1:10" ht="11" customHeight="1" x14ac:dyDescent="0.25">
      <c r="A298" s="13" t="s">
        <v>460</v>
      </c>
      <c r="B298" s="30" t="s">
        <v>43</v>
      </c>
      <c r="C298" s="28" t="s">
        <v>249</v>
      </c>
      <c r="D298" s="24" t="s">
        <v>1347</v>
      </c>
      <c r="E298" s="24"/>
      <c r="F298" s="24" t="s">
        <v>1348</v>
      </c>
      <c r="G298" s="24" t="s">
        <v>1349</v>
      </c>
      <c r="H298" s="24" t="s">
        <v>143</v>
      </c>
      <c r="I298" s="25"/>
      <c r="J298" s="26" t="s">
        <v>385</v>
      </c>
    </row>
    <row r="299" spans="1:10" ht="11" customHeight="1" x14ac:dyDescent="0.25">
      <c r="A299" s="13" t="s">
        <v>460</v>
      </c>
      <c r="B299" s="30" t="s">
        <v>43</v>
      </c>
      <c r="C299" s="28" t="s">
        <v>168</v>
      </c>
      <c r="D299" s="24" t="s">
        <v>999</v>
      </c>
      <c r="E299" s="24"/>
      <c r="F299" s="24" t="s">
        <v>1000</v>
      </c>
      <c r="G299" s="24" t="s">
        <v>1001</v>
      </c>
      <c r="H299" s="24" t="s">
        <v>166</v>
      </c>
      <c r="I299" s="25"/>
      <c r="J299" s="26" t="s">
        <v>385</v>
      </c>
    </row>
    <row r="300" spans="1:10" ht="11" customHeight="1" x14ac:dyDescent="0.25">
      <c r="A300" s="13" t="s">
        <v>460</v>
      </c>
      <c r="B300" s="30" t="s">
        <v>43</v>
      </c>
      <c r="C300" s="28" t="s">
        <v>153</v>
      </c>
      <c r="D300" s="24" t="s">
        <v>1257</v>
      </c>
      <c r="E300" s="24"/>
      <c r="F300" s="24" t="s">
        <v>1258</v>
      </c>
      <c r="G300" s="24" t="s">
        <v>1259</v>
      </c>
      <c r="H300" s="24" t="s">
        <v>134</v>
      </c>
      <c r="I300" s="25"/>
      <c r="J300" s="26" t="s">
        <v>385</v>
      </c>
    </row>
    <row r="301" spans="1:10" ht="11" customHeight="1" x14ac:dyDescent="0.25">
      <c r="A301" s="13" t="s">
        <v>460</v>
      </c>
      <c r="B301" s="30" t="s">
        <v>43</v>
      </c>
      <c r="C301" s="28" t="s">
        <v>244</v>
      </c>
      <c r="D301" s="24" t="str">
        <f>HYPERLINK("https://agenda.liternet.ro/cronici/visulsaizescu.html","Visul *)")</f>
        <v>Visul *)</v>
      </c>
      <c r="E301" s="24"/>
      <c r="F301" s="24" t="s">
        <v>1321</v>
      </c>
      <c r="G301" s="24" t="s">
        <v>1322</v>
      </c>
      <c r="H301" s="24" t="s">
        <v>242</v>
      </c>
      <c r="I301" s="25"/>
      <c r="J301" s="26" t="s">
        <v>385</v>
      </c>
    </row>
    <row r="302" spans="1:10" ht="11" customHeight="1" x14ac:dyDescent="0.25">
      <c r="A302" s="13" t="s">
        <v>460</v>
      </c>
      <c r="B302" s="30" t="s">
        <v>43</v>
      </c>
      <c r="C302" s="28" t="s">
        <v>65</v>
      </c>
      <c r="D302" s="24" t="s">
        <v>1028</v>
      </c>
      <c r="E302" s="24"/>
      <c r="F302" s="24" t="s">
        <v>1029</v>
      </c>
      <c r="G302" s="24" t="s">
        <v>1030</v>
      </c>
      <c r="H302" s="24" t="s">
        <v>150</v>
      </c>
      <c r="I302" s="25"/>
      <c r="J302" s="26" t="s">
        <v>385</v>
      </c>
    </row>
    <row r="303" spans="1:10" ht="11" customHeight="1" x14ac:dyDescent="0.25">
      <c r="A303" s="13" t="s">
        <v>460</v>
      </c>
      <c r="B303" s="30" t="s">
        <v>43</v>
      </c>
      <c r="C303" s="28" t="s">
        <v>226</v>
      </c>
      <c r="D303" s="24" t="s">
        <v>1214</v>
      </c>
      <c r="E303" s="24"/>
      <c r="F303" s="24" t="s">
        <v>1215</v>
      </c>
      <c r="G303" s="24" t="s">
        <v>1216</v>
      </c>
      <c r="H303" s="24" t="s">
        <v>221</v>
      </c>
      <c r="I303" s="25"/>
      <c r="J303" s="26" t="s">
        <v>385</v>
      </c>
    </row>
    <row r="304" spans="1:10" ht="11" customHeight="1" x14ac:dyDescent="0.25">
      <c r="A304" s="13" t="s">
        <v>460</v>
      </c>
      <c r="B304" s="30" t="s">
        <v>43</v>
      </c>
      <c r="C304" s="28" t="s">
        <v>186</v>
      </c>
      <c r="D304" s="24" t="str">
        <f>HYPERLINK("https://agenda.liternet.ro/cronici/duse.html","Duse *)")</f>
        <v>Duse *)</v>
      </c>
      <c r="E304" s="24"/>
      <c r="F304" s="24" t="s">
        <v>1075</v>
      </c>
      <c r="G304" s="24" t="s">
        <v>1076</v>
      </c>
      <c r="H304" s="24" t="s">
        <v>184</v>
      </c>
      <c r="I304" s="25"/>
      <c r="J304" s="26" t="s">
        <v>385</v>
      </c>
    </row>
    <row r="305" spans="1:10" ht="11" customHeight="1" x14ac:dyDescent="0.25">
      <c r="A305" s="13" t="s">
        <v>460</v>
      </c>
      <c r="B305" s="30" t="s">
        <v>43</v>
      </c>
      <c r="C305" s="28" t="s">
        <v>217</v>
      </c>
      <c r="D305" s="24" t="s">
        <v>1184</v>
      </c>
      <c r="E305" s="24"/>
      <c r="F305" s="24" t="s">
        <v>1185</v>
      </c>
      <c r="G305" s="24" t="s">
        <v>1186</v>
      </c>
      <c r="H305" s="24" t="s">
        <v>214</v>
      </c>
      <c r="I305" s="25"/>
      <c r="J305" s="26" t="s">
        <v>385</v>
      </c>
    </row>
    <row r="306" spans="1:10" ht="11" customHeight="1" x14ac:dyDescent="0.25">
      <c r="A306" s="13" t="s">
        <v>460</v>
      </c>
      <c r="B306" s="30" t="s">
        <v>43</v>
      </c>
      <c r="C306" s="28" t="s">
        <v>199</v>
      </c>
      <c r="D306" s="24" t="str">
        <f>HYPERLINK("https://agenda.liternet.ro/cronici/cardinalul.html","Cardinalul *)")</f>
        <v>Cardinalul *)</v>
      </c>
      <c r="E306" s="24"/>
      <c r="F306" s="24" t="s">
        <v>1010</v>
      </c>
      <c r="G306" s="24" t="s">
        <v>1115</v>
      </c>
      <c r="H306" s="24" t="s">
        <v>196</v>
      </c>
      <c r="I306" s="25"/>
      <c r="J306" s="26" t="s">
        <v>385</v>
      </c>
    </row>
    <row r="307" spans="1:10" ht="11" customHeight="1" x14ac:dyDescent="0.25">
      <c r="A307" s="13" t="s">
        <v>460</v>
      </c>
      <c r="B307" s="30" t="s">
        <v>43</v>
      </c>
      <c r="C307" s="28" t="s">
        <v>131</v>
      </c>
      <c r="D307" s="24" t="str">
        <f>HYPERLINK("https://agenda.liternet.ro/cronici/lindenfeld.html","Lindenfeld, o poveste de dragoste *)")</f>
        <v>Lindenfeld, o poveste de dragoste *)</v>
      </c>
      <c r="E307" s="24"/>
      <c r="F307" s="24" t="s">
        <v>1000</v>
      </c>
      <c r="G307" s="24" t="s">
        <v>1002</v>
      </c>
      <c r="H307" s="24" t="s">
        <v>166</v>
      </c>
      <c r="I307" s="25"/>
      <c r="J307" s="26" t="s">
        <v>385</v>
      </c>
    </row>
    <row r="308" spans="1:10" ht="11" customHeight="1" x14ac:dyDescent="0.25">
      <c r="A308" s="13" t="s">
        <v>460</v>
      </c>
      <c r="B308" s="30" t="s">
        <v>43</v>
      </c>
      <c r="C308" s="28" t="s">
        <v>131</v>
      </c>
      <c r="D308" s="24" t="s">
        <v>1150</v>
      </c>
      <c r="E308" s="24"/>
      <c r="F308" s="24" t="s">
        <v>1151</v>
      </c>
      <c r="G308" s="24" t="s">
        <v>1152</v>
      </c>
      <c r="H308" s="24" t="s">
        <v>206</v>
      </c>
      <c r="I308" s="25"/>
      <c r="J308" s="26" t="s">
        <v>385</v>
      </c>
    </row>
    <row r="309" spans="1:10" ht="11" customHeight="1" x14ac:dyDescent="0.25">
      <c r="A309" s="13" t="s">
        <v>460</v>
      </c>
      <c r="B309" s="30" t="s">
        <v>43</v>
      </c>
      <c r="C309" s="28" t="s">
        <v>131</v>
      </c>
      <c r="D309" s="24" t="s">
        <v>1376</v>
      </c>
      <c r="E309" s="24"/>
      <c r="F309" s="24" t="s">
        <v>1377</v>
      </c>
      <c r="G309" s="24" t="s">
        <v>1378</v>
      </c>
      <c r="H309" s="24" t="s">
        <v>252</v>
      </c>
      <c r="I309" s="25"/>
      <c r="J309" s="26" t="s">
        <v>679</v>
      </c>
    </row>
    <row r="310" spans="1:10" ht="11" customHeight="1" x14ac:dyDescent="0.25">
      <c r="A310" s="13" t="s">
        <v>460</v>
      </c>
      <c r="B310" s="30" t="s">
        <v>43</v>
      </c>
      <c r="C310" s="28" t="s">
        <v>266</v>
      </c>
      <c r="D310" s="24" t="s">
        <v>1116</v>
      </c>
      <c r="E310" s="24"/>
      <c r="F310" s="24" t="s">
        <v>1010</v>
      </c>
      <c r="G310" s="24" t="s">
        <v>1117</v>
      </c>
      <c r="H310" s="24" t="s">
        <v>263</v>
      </c>
      <c r="I310" s="25"/>
      <c r="J310" s="26" t="s">
        <v>385</v>
      </c>
    </row>
    <row r="311" spans="1:10" ht="11" customHeight="1" x14ac:dyDescent="0.25">
      <c r="A311" s="13" t="s">
        <v>460</v>
      </c>
      <c r="B311" s="30" t="s">
        <v>43</v>
      </c>
      <c r="C311" s="28" t="s">
        <v>172</v>
      </c>
      <c r="D311" s="24" t="s">
        <v>1339</v>
      </c>
      <c r="E311" s="24"/>
      <c r="F311" s="24" t="s">
        <v>1340</v>
      </c>
      <c r="G311" s="24" t="s">
        <v>1341</v>
      </c>
      <c r="H311" s="24" t="s">
        <v>247</v>
      </c>
      <c r="I311" s="25"/>
      <c r="J311" s="26" t="s">
        <v>385</v>
      </c>
    </row>
    <row r="312" spans="1:10" ht="11" customHeight="1" x14ac:dyDescent="0.25">
      <c r="A312" s="13" t="s">
        <v>460</v>
      </c>
      <c r="B312" s="30" t="s">
        <v>43</v>
      </c>
      <c r="C312" s="28" t="s">
        <v>162</v>
      </c>
      <c r="D312" s="24" t="s">
        <v>979</v>
      </c>
      <c r="E312" s="24"/>
      <c r="F312" s="24" t="s">
        <v>980</v>
      </c>
      <c r="G312" s="24" t="s">
        <v>981</v>
      </c>
      <c r="H312" s="24" t="s">
        <v>163</v>
      </c>
      <c r="I312" s="25"/>
      <c r="J312" s="26" t="s">
        <v>938</v>
      </c>
    </row>
    <row r="313" spans="1:10" ht="11" customHeight="1" x14ac:dyDescent="0.25">
      <c r="A313" s="13" t="s">
        <v>460</v>
      </c>
      <c r="B313" s="30" t="s">
        <v>43</v>
      </c>
      <c r="C313" s="28" t="s">
        <v>156</v>
      </c>
      <c r="D313" s="24" t="s">
        <v>1217</v>
      </c>
      <c r="E313" s="24"/>
      <c r="F313" s="24" t="s">
        <v>1218</v>
      </c>
      <c r="G313" s="24" t="s">
        <v>1219</v>
      </c>
      <c r="H313" s="24" t="s">
        <v>221</v>
      </c>
      <c r="I313" s="25"/>
      <c r="J313" s="26" t="s">
        <v>385</v>
      </c>
    </row>
    <row r="314" spans="1:10" ht="11" customHeight="1" x14ac:dyDescent="0.25">
      <c r="A314" s="13" t="s">
        <v>460</v>
      </c>
      <c r="B314" s="30" t="s">
        <v>43</v>
      </c>
      <c r="C314" s="28" t="s">
        <v>191</v>
      </c>
      <c r="D314" s="24" t="str">
        <f>HYPERLINK("https://agenda.liternet.ro/cronici/revenant.html","The Revenant *)")</f>
        <v>The Revenant *)</v>
      </c>
      <c r="E314" s="24"/>
      <c r="F314" s="24" t="s">
        <v>1077</v>
      </c>
      <c r="G314" s="24" t="s">
        <v>1078</v>
      </c>
      <c r="H314" s="24" t="s">
        <v>184</v>
      </c>
      <c r="I314" s="25"/>
      <c r="J314" s="26" t="s">
        <v>385</v>
      </c>
    </row>
    <row r="315" spans="1:10" ht="11" customHeight="1" x14ac:dyDescent="0.25">
      <c r="A315" s="13" t="s">
        <v>460</v>
      </c>
      <c r="B315" s="30" t="s">
        <v>43</v>
      </c>
      <c r="C315" s="28" t="s">
        <v>133</v>
      </c>
      <c r="D315" s="24" t="s">
        <v>939</v>
      </c>
      <c r="E315" s="24"/>
      <c r="F315" s="24" t="s">
        <v>940</v>
      </c>
      <c r="G315" s="24" t="s">
        <v>941</v>
      </c>
      <c r="H315" s="24" t="s">
        <v>134</v>
      </c>
      <c r="I315" s="25"/>
      <c r="J315" s="26" t="s">
        <v>385</v>
      </c>
    </row>
    <row r="316" spans="1:10" ht="11" customHeight="1" x14ac:dyDescent="0.25">
      <c r="A316" s="13" t="s">
        <v>460</v>
      </c>
      <c r="B316" s="30" t="s">
        <v>43</v>
      </c>
      <c r="C316" s="28" t="s">
        <v>133</v>
      </c>
      <c r="D316" s="24" t="s">
        <v>1003</v>
      </c>
      <c r="E316" s="24"/>
      <c r="F316" s="24" t="s">
        <v>1004</v>
      </c>
      <c r="G316" s="24" t="s">
        <v>1005</v>
      </c>
      <c r="H316" s="24" t="s">
        <v>166</v>
      </c>
      <c r="I316" s="25"/>
      <c r="J316" s="26" t="s">
        <v>385</v>
      </c>
    </row>
    <row r="317" spans="1:10" ht="11" customHeight="1" x14ac:dyDescent="0.25">
      <c r="A317" s="13" t="s">
        <v>460</v>
      </c>
      <c r="B317" s="30" t="s">
        <v>43</v>
      </c>
      <c r="C317" s="28" t="s">
        <v>1724</v>
      </c>
      <c r="D317" s="24" t="s">
        <v>1116</v>
      </c>
      <c r="E317" s="24"/>
      <c r="F317" s="24" t="s">
        <v>1010</v>
      </c>
      <c r="G317" s="24" t="s">
        <v>1117</v>
      </c>
      <c r="H317" s="24" t="s">
        <v>196</v>
      </c>
      <c r="I317" s="25"/>
      <c r="J317" s="26" t="s">
        <v>385</v>
      </c>
    </row>
    <row r="318" spans="1:10" ht="11" customHeight="1" x14ac:dyDescent="0.25">
      <c r="A318" s="13" t="s">
        <v>460</v>
      </c>
      <c r="B318" s="30" t="s">
        <v>43</v>
      </c>
      <c r="C318" s="28" t="s">
        <v>1725</v>
      </c>
      <c r="D318" s="24" t="s">
        <v>209</v>
      </c>
      <c r="E318" s="24"/>
      <c r="F318" s="24" t="s">
        <v>1153</v>
      </c>
      <c r="G318" s="24" t="s">
        <v>1154</v>
      </c>
      <c r="H318" s="24" t="s">
        <v>206</v>
      </c>
      <c r="I318" s="25"/>
      <c r="J318" s="26" t="s">
        <v>938</v>
      </c>
    </row>
    <row r="319" spans="1:10" ht="11" customHeight="1" x14ac:dyDescent="0.25">
      <c r="A319" s="13" t="s">
        <v>460</v>
      </c>
      <c r="B319" s="30" t="s">
        <v>43</v>
      </c>
      <c r="C319" s="28" t="s">
        <v>1726</v>
      </c>
      <c r="D319" s="24" t="str">
        <f>HYPERLINK("https://agenda.liternet.ro/cronici/dunkirk.html","Dunkirk *)")</f>
        <v>Dunkirk *)</v>
      </c>
      <c r="E319" s="24"/>
      <c r="F319" s="24" t="s">
        <v>1413</v>
      </c>
      <c r="G319" s="24" t="s">
        <v>1414</v>
      </c>
      <c r="H319" s="24" t="s">
        <v>257</v>
      </c>
      <c r="I319" s="25"/>
      <c r="J319" s="26" t="s">
        <v>385</v>
      </c>
    </row>
    <row r="320" spans="1:10" ht="11" customHeight="1" x14ac:dyDescent="0.25">
      <c r="A320" s="13" t="s">
        <v>460</v>
      </c>
      <c r="B320" s="30" t="s">
        <v>43</v>
      </c>
      <c r="C320" s="28" t="s">
        <v>1727</v>
      </c>
      <c r="D320" s="24" t="s">
        <v>942</v>
      </c>
      <c r="E320" s="24"/>
      <c r="F320" s="24" t="s">
        <v>943</v>
      </c>
      <c r="G320" s="24" t="s">
        <v>944</v>
      </c>
      <c r="H320" s="24" t="s">
        <v>134</v>
      </c>
      <c r="I320" s="25"/>
      <c r="J320" s="26" t="s">
        <v>391</v>
      </c>
    </row>
    <row r="321" spans="1:10" ht="11" customHeight="1" x14ac:dyDescent="0.25">
      <c r="A321" s="13" t="s">
        <v>460</v>
      </c>
      <c r="B321" s="30" t="s">
        <v>43</v>
      </c>
      <c r="C321" s="28" t="s">
        <v>1728</v>
      </c>
      <c r="D321" s="24" t="s">
        <v>987</v>
      </c>
      <c r="E321" s="24"/>
      <c r="F321" s="24" t="s">
        <v>988</v>
      </c>
      <c r="G321" s="24" t="s">
        <v>989</v>
      </c>
      <c r="H321" s="24" t="s">
        <v>164</v>
      </c>
      <c r="I321" s="25"/>
      <c r="J321" s="26" t="s">
        <v>385</v>
      </c>
    </row>
    <row r="322" spans="1:10" ht="11" customHeight="1" x14ac:dyDescent="0.25">
      <c r="A322" s="13" t="s">
        <v>410</v>
      </c>
      <c r="B322" s="30" t="s">
        <v>18</v>
      </c>
      <c r="C322" s="28" t="s">
        <v>258</v>
      </c>
      <c r="D322" s="24" t="str">
        <f>HYPERLINK("https://agenda.liternet.ro/cronici/citizenkane.html","Citizen Kane *)")</f>
        <v>Citizen Kane *)</v>
      </c>
      <c r="E322" s="24"/>
      <c r="F322" s="24" t="s">
        <v>1415</v>
      </c>
      <c r="G322" s="24" t="s">
        <v>1416</v>
      </c>
      <c r="H322" s="24" t="s">
        <v>257</v>
      </c>
      <c r="I322" s="25"/>
      <c r="J322" s="26" t="s">
        <v>385</v>
      </c>
    </row>
    <row r="323" spans="1:10" ht="11" customHeight="1" x14ac:dyDescent="0.25">
      <c r="A323" s="13" t="s">
        <v>410</v>
      </c>
      <c r="B323" s="30" t="s">
        <v>18</v>
      </c>
      <c r="C323" s="28" t="s">
        <v>202</v>
      </c>
      <c r="D323" s="24" t="s">
        <v>1290</v>
      </c>
      <c r="E323" s="24"/>
      <c r="F323" s="24" t="s">
        <v>1291</v>
      </c>
      <c r="G323" s="24" t="s">
        <v>1292</v>
      </c>
      <c r="H323" s="24" t="s">
        <v>132</v>
      </c>
      <c r="I323" s="25"/>
      <c r="J323" s="26" t="s">
        <v>385</v>
      </c>
    </row>
    <row r="324" spans="1:10" ht="11" customHeight="1" x14ac:dyDescent="0.25">
      <c r="A324" s="13" t="s">
        <v>410</v>
      </c>
      <c r="B324" s="30" t="s">
        <v>18</v>
      </c>
      <c r="C324" s="28" t="s">
        <v>205</v>
      </c>
      <c r="D324" s="24" t="str">
        <f>HYPERLINK("https://agenda.liternet.ro/cronici/fifthelement.html","The Fifth Element *)")</f>
        <v>The Fifth Element *)</v>
      </c>
      <c r="E324" s="24"/>
      <c r="F324" s="24" t="s">
        <v>1132</v>
      </c>
      <c r="G324" s="24" t="s">
        <v>1133</v>
      </c>
      <c r="H324" s="24" t="s">
        <v>201</v>
      </c>
      <c r="I324" s="25"/>
      <c r="J324" s="26" t="s">
        <v>391</v>
      </c>
    </row>
    <row r="325" spans="1:10" ht="11" customHeight="1" x14ac:dyDescent="0.25">
      <c r="A325" s="13" t="s">
        <v>410</v>
      </c>
      <c r="B325" s="30" t="s">
        <v>18</v>
      </c>
      <c r="C325" s="28" t="s">
        <v>254</v>
      </c>
      <c r="D325" s="24" t="s">
        <v>1379</v>
      </c>
      <c r="E325" s="24"/>
      <c r="F325" s="24" t="s">
        <v>1380</v>
      </c>
      <c r="G325" s="24" t="s">
        <v>1381</v>
      </c>
      <c r="H325" s="24" t="s">
        <v>252</v>
      </c>
      <c r="I325" s="25"/>
      <c r="J325" s="26" t="s">
        <v>385</v>
      </c>
    </row>
    <row r="326" spans="1:10" ht="11" customHeight="1" x14ac:dyDescent="0.25">
      <c r="A326" s="13" t="s">
        <v>410</v>
      </c>
      <c r="B326" s="30" t="s">
        <v>18</v>
      </c>
      <c r="C326" s="28" t="s">
        <v>210</v>
      </c>
      <c r="D326" s="24" t="s">
        <v>1155</v>
      </c>
      <c r="E326" s="24"/>
      <c r="F326" s="24" t="s">
        <v>1156</v>
      </c>
      <c r="G326" s="24" t="s">
        <v>1157</v>
      </c>
      <c r="H326" s="24" t="s">
        <v>206</v>
      </c>
      <c r="I326" s="25"/>
      <c r="J326" s="26" t="s">
        <v>391</v>
      </c>
    </row>
    <row r="327" spans="1:10" ht="11" customHeight="1" x14ac:dyDescent="0.25">
      <c r="A327" s="13" t="s">
        <v>410</v>
      </c>
      <c r="B327" s="30" t="s">
        <v>18</v>
      </c>
      <c r="C327" s="28" t="s">
        <v>241</v>
      </c>
      <c r="D327" s="24" t="s">
        <v>1313</v>
      </c>
      <c r="E327" s="24"/>
      <c r="F327" s="24" t="s">
        <v>1007</v>
      </c>
      <c r="G327" s="24" t="s">
        <v>1314</v>
      </c>
      <c r="H327" s="24" t="s">
        <v>240</v>
      </c>
      <c r="I327" s="25"/>
      <c r="J327" s="26" t="s">
        <v>385</v>
      </c>
    </row>
    <row r="328" spans="1:10" ht="11" customHeight="1" x14ac:dyDescent="0.25">
      <c r="A328" s="13" t="s">
        <v>410</v>
      </c>
      <c r="B328" s="30" t="s">
        <v>18</v>
      </c>
      <c r="C328" s="28" t="s">
        <v>175</v>
      </c>
      <c r="D328" s="24" t="s">
        <v>1028</v>
      </c>
      <c r="E328" s="24"/>
      <c r="F328" s="24" t="s">
        <v>1029</v>
      </c>
      <c r="G328" s="24" t="s">
        <v>1030</v>
      </c>
      <c r="H328" s="24" t="s">
        <v>150</v>
      </c>
      <c r="I328" s="25"/>
      <c r="J328" s="26" t="s">
        <v>385</v>
      </c>
    </row>
    <row r="329" spans="1:10" ht="11" customHeight="1" x14ac:dyDescent="0.25">
      <c r="A329" s="13" t="s">
        <v>410</v>
      </c>
      <c r="B329" s="30" t="s">
        <v>18</v>
      </c>
      <c r="C329" s="28" t="s">
        <v>192</v>
      </c>
      <c r="D329" s="24" t="str">
        <f>HYPERLINK("https://agenda.liternet.ro/cronici/duse.html","Duse *)")</f>
        <v>Duse *)</v>
      </c>
      <c r="E329" s="24"/>
      <c r="F329" s="24" t="s">
        <v>1075</v>
      </c>
      <c r="G329" s="24" t="s">
        <v>1076</v>
      </c>
      <c r="H329" s="24" t="s">
        <v>184</v>
      </c>
      <c r="I329" s="25"/>
      <c r="J329" s="26" t="s">
        <v>385</v>
      </c>
    </row>
    <row r="330" spans="1:10" ht="11" customHeight="1" x14ac:dyDescent="0.25">
      <c r="A330" s="13" t="s">
        <v>410</v>
      </c>
      <c r="B330" s="30" t="s">
        <v>18</v>
      </c>
      <c r="C330" s="28" t="s">
        <v>192</v>
      </c>
      <c r="D330" s="24" t="str">
        <f>HYPERLINK("https://agenda.liternet.ro/cronici/secvente.html","Secvenţe *)")</f>
        <v>Secvenţe *)</v>
      </c>
      <c r="E330" s="24"/>
      <c r="F330" s="24" t="s">
        <v>1435</v>
      </c>
      <c r="G330" s="24" t="s">
        <v>1436</v>
      </c>
      <c r="H330" s="24" t="s">
        <v>263</v>
      </c>
      <c r="I330" s="25"/>
      <c r="J330" s="26" t="s">
        <v>385</v>
      </c>
    </row>
    <row r="331" spans="1:10" ht="11" customHeight="1" x14ac:dyDescent="0.25">
      <c r="A331" s="13" t="s">
        <v>410</v>
      </c>
      <c r="B331" s="30" t="s">
        <v>18</v>
      </c>
      <c r="C331" s="28" t="s">
        <v>47</v>
      </c>
      <c r="D331" s="24" t="s">
        <v>1178</v>
      </c>
      <c r="E331" s="24"/>
      <c r="F331" s="24" t="s">
        <v>1179</v>
      </c>
      <c r="G331" s="24" t="s">
        <v>1180</v>
      </c>
      <c r="H331" s="24" t="s">
        <v>214</v>
      </c>
      <c r="I331" s="25"/>
      <c r="J331" s="26" t="s">
        <v>385</v>
      </c>
    </row>
    <row r="332" spans="1:10" ht="11" customHeight="1" x14ac:dyDescent="0.25">
      <c r="A332" s="13" t="s">
        <v>410</v>
      </c>
      <c r="B332" s="30" t="s">
        <v>18</v>
      </c>
      <c r="C332" s="28" t="s">
        <v>232</v>
      </c>
      <c r="D332" s="24" t="s">
        <v>1260</v>
      </c>
      <c r="E332" s="24"/>
      <c r="F332" s="24" t="s">
        <v>1261</v>
      </c>
      <c r="G332" s="24" t="s">
        <v>1262</v>
      </c>
      <c r="H332" s="24" t="s">
        <v>134</v>
      </c>
      <c r="I332" s="25"/>
      <c r="J332" s="26" t="s">
        <v>385</v>
      </c>
    </row>
    <row r="333" spans="1:10" ht="11" customHeight="1" x14ac:dyDescent="0.25">
      <c r="A333" s="13" t="s">
        <v>410</v>
      </c>
      <c r="B333" s="30" t="s">
        <v>18</v>
      </c>
      <c r="C333" s="28" t="s">
        <v>169</v>
      </c>
      <c r="D333" s="24" t="s">
        <v>1006</v>
      </c>
      <c r="E333" s="24"/>
      <c r="F333" s="24" t="s">
        <v>1007</v>
      </c>
      <c r="G333" s="24" t="s">
        <v>1008</v>
      </c>
      <c r="H333" s="24" t="s">
        <v>166</v>
      </c>
      <c r="I333" s="25"/>
      <c r="J333" s="26" t="s">
        <v>385</v>
      </c>
    </row>
    <row r="334" spans="1:10" ht="11" customHeight="1" x14ac:dyDescent="0.25">
      <c r="A334" s="13" t="s">
        <v>410</v>
      </c>
      <c r="B334" s="30" t="s">
        <v>18</v>
      </c>
      <c r="C334" s="28" t="s">
        <v>211</v>
      </c>
      <c r="D334" s="24" t="s">
        <v>1143</v>
      </c>
      <c r="E334" s="24"/>
      <c r="F334" s="24" t="s">
        <v>1144</v>
      </c>
      <c r="G334" s="24" t="s">
        <v>1145</v>
      </c>
      <c r="H334" s="24" t="s">
        <v>206</v>
      </c>
      <c r="I334" s="25"/>
      <c r="J334" s="26" t="s">
        <v>385</v>
      </c>
    </row>
    <row r="335" spans="1:10" ht="11" customHeight="1" x14ac:dyDescent="0.25">
      <c r="A335" s="13" t="s">
        <v>410</v>
      </c>
      <c r="B335" s="30" t="s">
        <v>18</v>
      </c>
      <c r="C335" s="28" t="s">
        <v>137</v>
      </c>
      <c r="D335" s="24" t="s">
        <v>948</v>
      </c>
      <c r="E335" s="24"/>
      <c r="F335" s="24" t="s">
        <v>949</v>
      </c>
      <c r="G335" s="24" t="s">
        <v>950</v>
      </c>
      <c r="H335" s="24" t="s">
        <v>136</v>
      </c>
      <c r="I335" s="25"/>
      <c r="J335" s="26" t="s">
        <v>385</v>
      </c>
    </row>
    <row r="336" spans="1:10" ht="11" customHeight="1" x14ac:dyDescent="0.25">
      <c r="A336" s="13" t="s">
        <v>410</v>
      </c>
      <c r="B336" s="30" t="s">
        <v>18</v>
      </c>
      <c r="C336" s="28" t="s">
        <v>137</v>
      </c>
      <c r="D336" s="24" t="str">
        <f>HYPERLINK("https://agenda.liternet.ro/cronici/ardelenii.html","Artista, dolarii şi ardelenii *)")</f>
        <v>Artista, dolarii şi ardelenii *)</v>
      </c>
      <c r="E336" s="24"/>
      <c r="F336" s="24" t="s">
        <v>1110</v>
      </c>
      <c r="G336" s="24" t="s">
        <v>1315</v>
      </c>
      <c r="H336" s="24" t="s">
        <v>240</v>
      </c>
      <c r="I336" s="25"/>
      <c r="J336" s="26" t="s">
        <v>385</v>
      </c>
    </row>
    <row r="337" spans="1:10" ht="11" customHeight="1" x14ac:dyDescent="0.25">
      <c r="A337" s="13" t="s">
        <v>410</v>
      </c>
      <c r="B337" s="30" t="s">
        <v>18</v>
      </c>
      <c r="C337" s="28" t="s">
        <v>176</v>
      </c>
      <c r="D337" s="24" t="str">
        <f>HYPERLINK("https://agenda.liternet.ro/cronici/nomadland.html","Nomadland *)")</f>
        <v>Nomadland *)</v>
      </c>
      <c r="E337" s="24"/>
      <c r="F337" s="24" t="s">
        <v>1031</v>
      </c>
      <c r="G337" s="24" t="s">
        <v>1032</v>
      </c>
      <c r="H337" s="24" t="s">
        <v>150</v>
      </c>
      <c r="I337" s="25"/>
      <c r="J337" s="26" t="s">
        <v>385</v>
      </c>
    </row>
    <row r="338" spans="1:10" ht="11" customHeight="1" x14ac:dyDescent="0.25">
      <c r="A338" s="13" t="s">
        <v>410</v>
      </c>
      <c r="B338" s="30" t="s">
        <v>18</v>
      </c>
      <c r="C338" s="28" t="s">
        <v>255</v>
      </c>
      <c r="D338" s="24" t="s">
        <v>1360</v>
      </c>
      <c r="E338" s="24"/>
      <c r="F338" s="24" t="s">
        <v>1361</v>
      </c>
      <c r="G338" s="24" t="s">
        <v>1362</v>
      </c>
      <c r="H338" s="24" t="s">
        <v>252</v>
      </c>
      <c r="I338" s="25"/>
      <c r="J338" s="26" t="s">
        <v>385</v>
      </c>
    </row>
    <row r="339" spans="1:10" ht="11" customHeight="1" x14ac:dyDescent="0.25">
      <c r="A339" s="13" t="s">
        <v>410</v>
      </c>
      <c r="B339" s="30" t="s">
        <v>18</v>
      </c>
      <c r="C339" s="28" t="s">
        <v>267</v>
      </c>
      <c r="D339" s="24" t="s">
        <v>1437</v>
      </c>
      <c r="E339" s="24"/>
      <c r="F339" s="24" t="s">
        <v>1438</v>
      </c>
      <c r="G339" s="24" t="s">
        <v>1439</v>
      </c>
      <c r="H339" s="24" t="s">
        <v>263</v>
      </c>
      <c r="I339" s="25"/>
      <c r="J339" s="26" t="s">
        <v>385</v>
      </c>
    </row>
    <row r="340" spans="1:10" ht="11" customHeight="1" x14ac:dyDescent="0.25">
      <c r="A340" s="13" t="s">
        <v>410</v>
      </c>
      <c r="B340" s="30" t="s">
        <v>18</v>
      </c>
      <c r="C340" s="28" t="s">
        <v>193</v>
      </c>
      <c r="D340" s="24" t="s">
        <v>1079</v>
      </c>
      <c r="E340" s="24"/>
      <c r="F340" s="24" t="s">
        <v>1080</v>
      </c>
      <c r="G340" s="24" t="s">
        <v>1081</v>
      </c>
      <c r="H340" s="24" t="s">
        <v>184</v>
      </c>
      <c r="I340" s="25"/>
      <c r="J340" s="26" t="s">
        <v>385</v>
      </c>
    </row>
    <row r="341" spans="1:10" ht="11" customHeight="1" x14ac:dyDescent="0.25">
      <c r="A341" s="13" t="s">
        <v>410</v>
      </c>
      <c r="B341" s="30" t="s">
        <v>18</v>
      </c>
      <c r="C341" s="28" t="s">
        <v>193</v>
      </c>
      <c r="D341" s="24" t="str">
        <f>HYPERLINK("https://agenda.liternet.ro/cronici/acrosstheuniverse.html","Across the Universe *)")</f>
        <v>Across the Universe *)</v>
      </c>
      <c r="E341" s="24"/>
      <c r="F341" s="24" t="s">
        <v>1220</v>
      </c>
      <c r="G341" s="24" t="s">
        <v>1221</v>
      </c>
      <c r="H341" s="24" t="s">
        <v>221</v>
      </c>
      <c r="I341" s="25"/>
      <c r="J341" s="26" t="s">
        <v>391</v>
      </c>
    </row>
    <row r="342" spans="1:10" ht="11" customHeight="1" x14ac:dyDescent="0.25">
      <c r="A342" s="13" t="s">
        <v>410</v>
      </c>
      <c r="B342" s="30" t="s">
        <v>18</v>
      </c>
      <c r="C342" s="28" t="s">
        <v>138</v>
      </c>
      <c r="D342" s="24" t="s">
        <v>945</v>
      </c>
      <c r="E342" s="24"/>
      <c r="F342" s="24" t="s">
        <v>946</v>
      </c>
      <c r="G342" s="24" t="s">
        <v>947</v>
      </c>
      <c r="H342" s="24" t="s">
        <v>132</v>
      </c>
      <c r="I342" s="25"/>
      <c r="J342" s="26" t="s">
        <v>385</v>
      </c>
    </row>
    <row r="343" spans="1:10" ht="11" customHeight="1" x14ac:dyDescent="0.25">
      <c r="A343" s="13" t="s">
        <v>410</v>
      </c>
      <c r="B343" s="30" t="s">
        <v>18</v>
      </c>
      <c r="C343" s="28" t="s">
        <v>233</v>
      </c>
      <c r="D343" s="24" t="s">
        <v>1257</v>
      </c>
      <c r="E343" s="24"/>
      <c r="F343" s="24" t="s">
        <v>1258</v>
      </c>
      <c r="G343" s="24" t="s">
        <v>1259</v>
      </c>
      <c r="H343" s="24" t="s">
        <v>134</v>
      </c>
      <c r="I343" s="25"/>
      <c r="J343" s="26" t="s">
        <v>385</v>
      </c>
    </row>
    <row r="344" spans="1:10" ht="11" customHeight="1" x14ac:dyDescent="0.25">
      <c r="A344" s="13" t="s">
        <v>410</v>
      </c>
      <c r="B344" s="30" t="s">
        <v>18</v>
      </c>
      <c r="C344" s="28" t="s">
        <v>135</v>
      </c>
      <c r="D344" s="24" t="str">
        <f>HYPERLINK("https://agenda.liternet.ro/cronici/memoirsofageisha.html","Memoirs of a Geisha *)")</f>
        <v>Memoirs of a Geisha *)</v>
      </c>
      <c r="E344" s="24"/>
      <c r="F344" s="24" t="s">
        <v>1187</v>
      </c>
      <c r="G344" s="24" t="s">
        <v>1188</v>
      </c>
      <c r="H344" s="24" t="s">
        <v>214</v>
      </c>
      <c r="I344" s="25"/>
      <c r="J344" s="26" t="s">
        <v>818</v>
      </c>
    </row>
    <row r="345" spans="1:10" ht="11" customHeight="1" x14ac:dyDescent="0.25">
      <c r="A345" s="13" t="s">
        <v>410</v>
      </c>
      <c r="B345" s="30" t="s">
        <v>18</v>
      </c>
      <c r="C345" s="28" t="s">
        <v>170</v>
      </c>
      <c r="D345" s="24" t="s">
        <v>1009</v>
      </c>
      <c r="E345" s="24"/>
      <c r="F345" s="24" t="s">
        <v>1007</v>
      </c>
      <c r="G345" s="24" t="s">
        <v>1008</v>
      </c>
      <c r="H345" s="24" t="s">
        <v>166</v>
      </c>
      <c r="I345" s="25"/>
      <c r="J345" s="26" t="s">
        <v>385</v>
      </c>
    </row>
    <row r="346" spans="1:10" ht="11" customHeight="1" x14ac:dyDescent="0.25">
      <c r="A346" s="13" t="s">
        <v>410</v>
      </c>
      <c r="B346" s="30" t="s">
        <v>18</v>
      </c>
      <c r="C346" s="28" t="s">
        <v>177</v>
      </c>
      <c r="D346" s="24" t="str">
        <f>HYPERLINK("https://agenda.liternet.ro/cronici/whiplash.html","Whiplash *)")</f>
        <v>Whiplash *)</v>
      </c>
      <c r="E346" s="24"/>
      <c r="F346" s="24" t="s">
        <v>1033</v>
      </c>
      <c r="G346" s="24" t="s">
        <v>1034</v>
      </c>
      <c r="H346" s="24" t="s">
        <v>150</v>
      </c>
      <c r="I346" s="25"/>
      <c r="J346" s="26" t="s">
        <v>385</v>
      </c>
    </row>
    <row r="347" spans="1:10" ht="11" customHeight="1" x14ac:dyDescent="0.25">
      <c r="A347" s="13" t="s">
        <v>410</v>
      </c>
      <c r="B347" s="30" t="s">
        <v>18</v>
      </c>
      <c r="C347" s="28" t="s">
        <v>177</v>
      </c>
      <c r="D347" s="24" t="s">
        <v>1293</v>
      </c>
      <c r="E347" s="24"/>
      <c r="F347" s="24" t="s">
        <v>1294</v>
      </c>
      <c r="G347" s="24" t="s">
        <v>1295</v>
      </c>
      <c r="H347" s="24" t="s">
        <v>132</v>
      </c>
      <c r="I347" s="25"/>
      <c r="J347" s="26" t="s">
        <v>385</v>
      </c>
    </row>
    <row r="348" spans="1:10" ht="11" customHeight="1" x14ac:dyDescent="0.25">
      <c r="A348" s="13" t="s">
        <v>410</v>
      </c>
      <c r="B348" s="30" t="s">
        <v>18</v>
      </c>
      <c r="C348" s="28" t="s">
        <v>177</v>
      </c>
      <c r="D348" s="24" t="s">
        <v>1310</v>
      </c>
      <c r="E348" s="24"/>
      <c r="F348" s="24" t="s">
        <v>1311</v>
      </c>
      <c r="G348" s="24" t="s">
        <v>1312</v>
      </c>
      <c r="H348" s="24" t="s">
        <v>240</v>
      </c>
      <c r="I348" s="25"/>
      <c r="J348" s="26" t="s">
        <v>385</v>
      </c>
    </row>
    <row r="349" spans="1:10" ht="11" customHeight="1" x14ac:dyDescent="0.25">
      <c r="A349" s="13" t="s">
        <v>410</v>
      </c>
      <c r="B349" s="30" t="s">
        <v>18</v>
      </c>
      <c r="C349" s="28" t="s">
        <v>177</v>
      </c>
      <c r="D349" s="24" t="str">
        <f>HYPERLINK("https://agenda.liternet.ro/cronici/jurassicpark.html","Jurassic Park *)")</f>
        <v>Jurassic Park *)</v>
      </c>
      <c r="E349" s="24"/>
      <c r="F349" s="24" t="s">
        <v>1323</v>
      </c>
      <c r="G349" s="24" t="s">
        <v>1324</v>
      </c>
      <c r="H349" s="24" t="s">
        <v>242</v>
      </c>
      <c r="I349" s="25"/>
      <c r="J349" s="26" t="s">
        <v>385</v>
      </c>
    </row>
    <row r="350" spans="1:10" ht="11" customHeight="1" x14ac:dyDescent="0.25">
      <c r="A350" s="13" t="s">
        <v>410</v>
      </c>
      <c r="B350" s="30" t="s">
        <v>18</v>
      </c>
      <c r="C350" s="28" t="s">
        <v>167</v>
      </c>
      <c r="D350" s="24" t="str">
        <f>HYPERLINK("https://agenda.liternet.ro/cronici/aprairiehomecompanion.html","A Prairie Home Companion *)")</f>
        <v>A Prairie Home Companion *)</v>
      </c>
      <c r="E350" s="24"/>
      <c r="F350" s="24" t="s">
        <v>1382</v>
      </c>
      <c r="G350" s="24" t="s">
        <v>1383</v>
      </c>
      <c r="H350" s="24" t="s">
        <v>252</v>
      </c>
      <c r="I350" s="25"/>
      <c r="J350" s="26" t="s">
        <v>385</v>
      </c>
    </row>
    <row r="351" spans="1:10" ht="11" customHeight="1" x14ac:dyDescent="0.25">
      <c r="A351" s="13" t="s">
        <v>410</v>
      </c>
      <c r="B351" s="30" t="s">
        <v>18</v>
      </c>
      <c r="C351" s="28" t="s">
        <v>234</v>
      </c>
      <c r="D351" s="24" t="s">
        <v>1263</v>
      </c>
      <c r="E351" s="24"/>
      <c r="F351" s="24" t="s">
        <v>1264</v>
      </c>
      <c r="G351" s="24" t="s">
        <v>1265</v>
      </c>
      <c r="H351" s="24" t="s">
        <v>134</v>
      </c>
      <c r="I351" s="25"/>
      <c r="J351" s="26" t="s">
        <v>385</v>
      </c>
    </row>
    <row r="352" spans="1:10" ht="11" customHeight="1" x14ac:dyDescent="0.25">
      <c r="A352" s="13" t="s">
        <v>410</v>
      </c>
      <c r="B352" s="30" t="s">
        <v>18</v>
      </c>
      <c r="C352" s="28" t="s">
        <v>227</v>
      </c>
      <c r="D352" s="24" t="s">
        <v>1222</v>
      </c>
      <c r="E352" s="24"/>
      <c r="F352" s="24" t="s">
        <v>1223</v>
      </c>
      <c r="G352" s="24" t="s">
        <v>1224</v>
      </c>
      <c r="H352" s="24" t="s">
        <v>221</v>
      </c>
      <c r="I352" s="25"/>
      <c r="J352" s="26" t="s">
        <v>385</v>
      </c>
    </row>
    <row r="353" spans="1:10" ht="11" customHeight="1" x14ac:dyDescent="0.25">
      <c r="A353" s="13" t="s">
        <v>410</v>
      </c>
      <c r="B353" s="30" t="s">
        <v>18</v>
      </c>
      <c r="C353" s="28" t="s">
        <v>268</v>
      </c>
      <c r="D353" s="24" t="str">
        <f>HYPERLINK("https://agenda.liternet.ro/cronici/anulnoucarenafost.html","Anul Nou care n-a fost *)")</f>
        <v>Anul Nou care n-a fost *)</v>
      </c>
      <c r="E353" s="24"/>
      <c r="F353" s="24" t="s">
        <v>1440</v>
      </c>
      <c r="G353" s="24" t="s">
        <v>1441</v>
      </c>
      <c r="H353" s="24" t="s">
        <v>263</v>
      </c>
      <c r="I353" s="25"/>
      <c r="J353" s="26" t="s">
        <v>385</v>
      </c>
    </row>
    <row r="354" spans="1:10" ht="11" customHeight="1" x14ac:dyDescent="0.25">
      <c r="A354" s="13" t="s">
        <v>410</v>
      </c>
      <c r="B354" s="30" t="s">
        <v>18</v>
      </c>
      <c r="C354" s="28" t="s">
        <v>218</v>
      </c>
      <c r="D354" s="24" t="str">
        <f>HYPERLINK("https://agenda.liternet.ro/cronici/hobbit1.html","The Hobbit: An Unexpected Journey *)")</f>
        <v>The Hobbit: An Unexpected Journey *)</v>
      </c>
      <c r="E354" s="24"/>
      <c r="F354" s="24" t="s">
        <v>1189</v>
      </c>
      <c r="G354" s="24" t="s">
        <v>1190</v>
      </c>
      <c r="H354" s="24" t="s">
        <v>214</v>
      </c>
      <c r="I354" s="25"/>
      <c r="J354" s="26" t="s">
        <v>385</v>
      </c>
    </row>
    <row r="355" spans="1:10" ht="11" customHeight="1" x14ac:dyDescent="0.25">
      <c r="A355" s="13" t="s">
        <v>410</v>
      </c>
      <c r="B355" s="30" t="s">
        <v>18</v>
      </c>
      <c r="C355" s="28" t="s">
        <v>212</v>
      </c>
      <c r="D355" s="24" t="s">
        <v>1158</v>
      </c>
      <c r="E355" s="24"/>
      <c r="F355" s="24" t="s">
        <v>1159</v>
      </c>
      <c r="G355" s="24" t="s">
        <v>1160</v>
      </c>
      <c r="H355" s="24" t="s">
        <v>206</v>
      </c>
      <c r="I355" s="25"/>
      <c r="J355" s="26" t="s">
        <v>385</v>
      </c>
    </row>
    <row r="356" spans="1:10" ht="11" customHeight="1" x14ac:dyDescent="0.25">
      <c r="A356" s="13" t="s">
        <v>410</v>
      </c>
      <c r="B356" s="30" t="s">
        <v>18</v>
      </c>
      <c r="C356" s="28" t="s">
        <v>250</v>
      </c>
      <c r="D356" s="24" t="s">
        <v>1350</v>
      </c>
      <c r="E356" s="24"/>
      <c r="F356" s="24" t="s">
        <v>1351</v>
      </c>
      <c r="G356" s="24" t="s">
        <v>1352</v>
      </c>
      <c r="H356" s="24" t="s">
        <v>143</v>
      </c>
      <c r="I356" s="25"/>
      <c r="J356" s="26" t="s">
        <v>385</v>
      </c>
    </row>
    <row r="357" spans="1:10" ht="11" customHeight="1" x14ac:dyDescent="0.25">
      <c r="A357" s="13" t="s">
        <v>410</v>
      </c>
      <c r="B357" s="30" t="s">
        <v>18</v>
      </c>
      <c r="C357" s="28" t="s">
        <v>194</v>
      </c>
      <c r="D357" s="24" t="str">
        <f>HYPERLINK("https://agenda.liternet.ro/cronici/ensemblecesttout.html","Ensemble, c'est tout *)")</f>
        <v>Ensemble, c'est tout *)</v>
      </c>
      <c r="E357" s="24"/>
      <c r="F357" s="24" t="s">
        <v>1082</v>
      </c>
      <c r="G357" s="24" t="s">
        <v>1083</v>
      </c>
      <c r="H357" s="24" t="s">
        <v>184</v>
      </c>
      <c r="I357" s="25"/>
      <c r="J357" s="26" t="s">
        <v>679</v>
      </c>
    </row>
    <row r="358" spans="1:10" ht="11" customHeight="1" x14ac:dyDescent="0.25">
      <c r="A358" s="13" t="s">
        <v>410</v>
      </c>
      <c r="B358" s="30" t="s">
        <v>18</v>
      </c>
      <c r="C358" s="28" t="s">
        <v>194</v>
      </c>
      <c r="D358" s="24" t="s">
        <v>1118</v>
      </c>
      <c r="E358" s="24"/>
      <c r="F358" s="24" t="s">
        <v>1119</v>
      </c>
      <c r="G358" s="24" t="s">
        <v>1120</v>
      </c>
      <c r="H358" s="24" t="s">
        <v>196</v>
      </c>
      <c r="I358" s="25"/>
      <c r="J358" s="26" t="s">
        <v>385</v>
      </c>
    </row>
    <row r="359" spans="1:10" ht="11" customHeight="1" x14ac:dyDescent="0.25">
      <c r="A359" s="13" t="s">
        <v>410</v>
      </c>
      <c r="B359" s="30" t="s">
        <v>18</v>
      </c>
      <c r="C359" s="28" t="s">
        <v>194</v>
      </c>
      <c r="D359" s="24" t="s">
        <v>1134</v>
      </c>
      <c r="E359" s="24"/>
      <c r="F359" s="24" t="s">
        <v>1135</v>
      </c>
      <c r="G359" s="24" t="s">
        <v>1136</v>
      </c>
      <c r="H359" s="24" t="s">
        <v>201</v>
      </c>
      <c r="I359" s="25"/>
      <c r="J359" s="26" t="s">
        <v>938</v>
      </c>
    </row>
    <row r="360" spans="1:10" ht="11" customHeight="1" x14ac:dyDescent="0.25">
      <c r="A360" s="13" t="s">
        <v>410</v>
      </c>
      <c r="B360" s="30" t="s">
        <v>18</v>
      </c>
      <c r="C360" s="28" t="s">
        <v>260</v>
      </c>
      <c r="D360" s="24" t="s">
        <v>1403</v>
      </c>
      <c r="E360" s="24"/>
      <c r="F360" s="24" t="s">
        <v>1404</v>
      </c>
      <c r="G360" s="24" t="s">
        <v>1405</v>
      </c>
      <c r="H360" s="24" t="s">
        <v>257</v>
      </c>
      <c r="I360" s="25"/>
      <c r="J360" s="26" t="s">
        <v>385</v>
      </c>
    </row>
    <row r="361" spans="1:10" ht="11" customHeight="1" x14ac:dyDescent="0.25">
      <c r="A361" s="13" t="s">
        <v>410</v>
      </c>
      <c r="B361" s="30" t="s">
        <v>18</v>
      </c>
      <c r="C361" s="28" t="s">
        <v>228</v>
      </c>
      <c r="D361" s="24" t="str">
        <f>HYPERLINK("https://agenda.liternet.ro/cronici/downwithlove.html","Down with Love *)")</f>
        <v>Down with Love *)</v>
      </c>
      <c r="E361" s="24"/>
      <c r="F361" s="24" t="s">
        <v>1225</v>
      </c>
      <c r="G361" s="24" t="s">
        <v>1226</v>
      </c>
      <c r="H361" s="24" t="s">
        <v>221</v>
      </c>
      <c r="I361" s="25"/>
      <c r="J361" s="26" t="s">
        <v>385</v>
      </c>
    </row>
    <row r="362" spans="1:10" ht="11" customHeight="1" x14ac:dyDescent="0.25">
      <c r="A362" s="13" t="s">
        <v>410</v>
      </c>
      <c r="B362" s="30" t="s">
        <v>18</v>
      </c>
      <c r="C362" s="28" t="s">
        <v>228</v>
      </c>
      <c r="D362" s="24" t="s">
        <v>1325</v>
      </c>
      <c r="E362" s="24"/>
      <c r="F362" s="24" t="s">
        <v>1326</v>
      </c>
      <c r="G362" s="24" t="s">
        <v>1327</v>
      </c>
      <c r="H362" s="24" t="s">
        <v>242</v>
      </c>
      <c r="I362" s="25"/>
      <c r="J362" s="26" t="s">
        <v>385</v>
      </c>
    </row>
    <row r="363" spans="1:10" ht="11" customHeight="1" x14ac:dyDescent="0.25">
      <c r="A363" s="13" t="s">
        <v>410</v>
      </c>
      <c r="B363" s="30" t="s">
        <v>18</v>
      </c>
      <c r="C363" s="28" t="s">
        <v>238</v>
      </c>
      <c r="D363" s="24" t="s">
        <v>1296</v>
      </c>
      <c r="E363" s="24"/>
      <c r="F363" s="24" t="s">
        <v>1033</v>
      </c>
      <c r="G363" s="24" t="s">
        <v>1297</v>
      </c>
      <c r="H363" s="24" t="s">
        <v>132</v>
      </c>
      <c r="I363" s="25"/>
      <c r="J363" s="26" t="s">
        <v>385</v>
      </c>
    </row>
    <row r="364" spans="1:10" ht="11" customHeight="1" x14ac:dyDescent="0.25">
      <c r="A364" s="13" t="s">
        <v>410</v>
      </c>
      <c r="B364" s="30" t="s">
        <v>18</v>
      </c>
      <c r="C364" s="28" t="s">
        <v>178</v>
      </c>
      <c r="D364" s="24" t="s">
        <v>1035</v>
      </c>
      <c r="E364" s="24"/>
      <c r="F364" s="24" t="s">
        <v>1036</v>
      </c>
      <c r="G364" s="24" t="s">
        <v>1037</v>
      </c>
      <c r="H364" s="24" t="s">
        <v>150</v>
      </c>
      <c r="I364" s="25"/>
      <c r="J364" s="26" t="s">
        <v>385</v>
      </c>
    </row>
    <row r="365" spans="1:10" ht="11" customHeight="1" x14ac:dyDescent="0.25">
      <c r="A365" s="13" t="s">
        <v>410</v>
      </c>
      <c r="B365" s="30" t="s">
        <v>18</v>
      </c>
      <c r="C365" s="28" t="s">
        <v>204</v>
      </c>
      <c r="D365" s="24" t="str">
        <f>HYPERLINK("https://agenda.liternet.ro/cronici/occident.html","Occident *)")</f>
        <v>Occident *)</v>
      </c>
      <c r="E365" s="24"/>
      <c r="F365" s="24" t="s">
        <v>990</v>
      </c>
      <c r="G365" s="24" t="s">
        <v>1442</v>
      </c>
      <c r="H365" s="24" t="s">
        <v>263</v>
      </c>
      <c r="I365" s="25"/>
      <c r="J365" s="26" t="s">
        <v>391</v>
      </c>
    </row>
    <row r="366" spans="1:10" ht="11" customHeight="1" x14ac:dyDescent="0.25">
      <c r="A366" s="13" t="s">
        <v>410</v>
      </c>
      <c r="B366" s="30" t="s">
        <v>18</v>
      </c>
      <c r="C366" s="28" t="s">
        <v>161</v>
      </c>
      <c r="D366" s="24" t="str">
        <f>HYPERLINK("https://agenda.liternet.ro/cronici/red.html","Red *)")</f>
        <v>Red *)</v>
      </c>
      <c r="E366" s="24"/>
      <c r="F366" s="24" t="s">
        <v>977</v>
      </c>
      <c r="G366" s="24" t="s">
        <v>978</v>
      </c>
      <c r="H366" s="24" t="s">
        <v>159</v>
      </c>
      <c r="I366" s="25"/>
      <c r="J366" s="26" t="s">
        <v>385</v>
      </c>
    </row>
    <row r="367" spans="1:10" ht="11" customHeight="1" x14ac:dyDescent="0.25">
      <c r="A367" s="13" t="s">
        <v>410</v>
      </c>
      <c r="B367" s="30" t="s">
        <v>18</v>
      </c>
      <c r="C367" s="28" t="s">
        <v>161</v>
      </c>
      <c r="D367" s="24" t="s">
        <v>1084</v>
      </c>
      <c r="E367" s="24"/>
      <c r="F367" s="24" t="s">
        <v>1085</v>
      </c>
      <c r="G367" s="24" t="s">
        <v>1086</v>
      </c>
      <c r="H367" s="24" t="s">
        <v>184</v>
      </c>
      <c r="I367" s="25"/>
      <c r="J367" s="26" t="s">
        <v>385</v>
      </c>
    </row>
    <row r="368" spans="1:10" ht="11" customHeight="1" x14ac:dyDescent="0.25">
      <c r="A368" s="13" t="s">
        <v>410</v>
      </c>
      <c r="B368" s="30" t="s">
        <v>18</v>
      </c>
      <c r="C368" s="28" t="s">
        <v>161</v>
      </c>
      <c r="D368" s="24" t="str">
        <f>HYPERLINK("https://agenda.liternet.ro/cronici/iamsam.html","I Am Sam *)")</f>
        <v>I Am Sam *)</v>
      </c>
      <c r="E368" s="24"/>
      <c r="F368" s="24" t="s">
        <v>1411</v>
      </c>
      <c r="G368" s="24" t="s">
        <v>1412</v>
      </c>
      <c r="H368" s="24" t="s">
        <v>257</v>
      </c>
      <c r="I368" s="25"/>
      <c r="J368" s="26" t="s">
        <v>938</v>
      </c>
    </row>
    <row r="369" spans="1:10" ht="11" customHeight="1" x14ac:dyDescent="0.25">
      <c r="A369" s="13" t="s">
        <v>410</v>
      </c>
      <c r="B369" s="30" t="s">
        <v>18</v>
      </c>
      <c r="C369" s="28" t="s">
        <v>225</v>
      </c>
      <c r="D369" s="24" t="s">
        <v>1266</v>
      </c>
      <c r="E369" s="24"/>
      <c r="F369" s="24" t="s">
        <v>1267</v>
      </c>
      <c r="G369" s="24" t="s">
        <v>1268</v>
      </c>
      <c r="H369" s="24" t="s">
        <v>134</v>
      </c>
      <c r="I369" s="25"/>
      <c r="J369" s="26" t="s">
        <v>385</v>
      </c>
    </row>
    <row r="370" spans="1:10" ht="11" customHeight="1" x14ac:dyDescent="0.25">
      <c r="A370" s="13" t="s">
        <v>410</v>
      </c>
      <c r="B370" s="30" t="s">
        <v>18</v>
      </c>
      <c r="C370" s="28" t="s">
        <v>179</v>
      </c>
      <c r="D370" s="24" t="str">
        <f>HYPERLINK("https://agenda.liternet.ro/cronici/bournesupremacy.html","Bourne Supremacy *)")</f>
        <v>Bourne Supremacy *)</v>
      </c>
      <c r="E370" s="24"/>
      <c r="F370" s="24" t="s">
        <v>1038</v>
      </c>
      <c r="G370" s="24" t="s">
        <v>1039</v>
      </c>
      <c r="H370" s="24" t="s">
        <v>150</v>
      </c>
      <c r="I370" s="25"/>
      <c r="J370" s="26" t="s">
        <v>385</v>
      </c>
    </row>
    <row r="371" spans="1:10" ht="11" customHeight="1" x14ac:dyDescent="0.25">
      <c r="A371" s="13" t="s">
        <v>410</v>
      </c>
      <c r="B371" s="30" t="s">
        <v>18</v>
      </c>
      <c r="C371" s="28" t="s">
        <v>179</v>
      </c>
      <c r="D371" s="24" t="str">
        <f>HYPERLINK("https://agenda.liternet.ro/cronici/masterandcommander.html","Master &amp; Commander: the Far Side of the World *)")</f>
        <v>Master &amp; Commander: the Far Side of the World *)</v>
      </c>
      <c r="E371" s="24"/>
      <c r="F371" s="24" t="s">
        <v>1087</v>
      </c>
      <c r="G371" s="24" t="s">
        <v>1088</v>
      </c>
      <c r="H371" s="24" t="s">
        <v>184</v>
      </c>
      <c r="I371" s="25"/>
      <c r="J371" s="26" t="s">
        <v>679</v>
      </c>
    </row>
    <row r="372" spans="1:10" ht="11" customHeight="1" x14ac:dyDescent="0.25">
      <c r="A372" s="13" t="s">
        <v>410</v>
      </c>
      <c r="B372" s="30" t="s">
        <v>18</v>
      </c>
      <c r="C372" s="28" t="s">
        <v>35</v>
      </c>
      <c r="D372" s="24" t="s">
        <v>939</v>
      </c>
      <c r="E372" s="24"/>
      <c r="F372" s="24" t="s">
        <v>940</v>
      </c>
      <c r="G372" s="24" t="s">
        <v>941</v>
      </c>
      <c r="H372" s="24" t="s">
        <v>132</v>
      </c>
      <c r="I372" s="25"/>
      <c r="J372" s="26" t="s">
        <v>385</v>
      </c>
    </row>
    <row r="373" spans="1:10" ht="11" customHeight="1" x14ac:dyDescent="0.25">
      <c r="A373" s="13" t="s">
        <v>410</v>
      </c>
      <c r="B373" s="30" t="s">
        <v>18</v>
      </c>
      <c r="C373" s="28" t="s">
        <v>35</v>
      </c>
      <c r="D373" s="24" t="s">
        <v>1191</v>
      </c>
      <c r="E373" s="24"/>
      <c r="F373" s="24" t="s">
        <v>1192</v>
      </c>
      <c r="G373" s="24" t="s">
        <v>1193</v>
      </c>
      <c r="H373" s="24" t="s">
        <v>214</v>
      </c>
      <c r="I373" s="25"/>
      <c r="J373" s="26" t="s">
        <v>385</v>
      </c>
    </row>
    <row r="374" spans="1:10" ht="11" customHeight="1" x14ac:dyDescent="0.25">
      <c r="A374" s="13" t="s">
        <v>410</v>
      </c>
      <c r="B374" s="30" t="s">
        <v>18</v>
      </c>
      <c r="C374" s="28" t="s">
        <v>35</v>
      </c>
      <c r="D374" s="24" t="str">
        <f>HYPERLINK("https://agenda.liternet.ro/cronici/completeunknown.html","Bob Dylan: A Complete Unknown *)")</f>
        <v>Bob Dylan: A Complete Unknown *)</v>
      </c>
      <c r="E374" s="24"/>
      <c r="F374" s="24" t="s">
        <v>1227</v>
      </c>
      <c r="G374" s="24" t="s">
        <v>1228</v>
      </c>
      <c r="H374" s="24" t="s">
        <v>221</v>
      </c>
      <c r="I374" s="25"/>
      <c r="J374" s="26" t="s">
        <v>385</v>
      </c>
    </row>
    <row r="375" spans="1:10" ht="11" customHeight="1" x14ac:dyDescent="0.25">
      <c r="A375" s="13" t="s">
        <v>410</v>
      </c>
      <c r="B375" s="30" t="s">
        <v>18</v>
      </c>
      <c r="C375" s="28" t="s">
        <v>171</v>
      </c>
      <c r="D375" s="24" t="str">
        <f>HYPERLINK("https://agenda.liternet.ro/cronici/padureanca.html","Pădureanca *)")</f>
        <v>Pădureanca *)</v>
      </c>
      <c r="E375" s="24"/>
      <c r="F375" s="24" t="s">
        <v>1010</v>
      </c>
      <c r="G375" s="24" t="s">
        <v>1011</v>
      </c>
      <c r="H375" s="24" t="s">
        <v>166</v>
      </c>
      <c r="I375" s="25"/>
      <c r="J375" s="26" t="s">
        <v>385</v>
      </c>
    </row>
    <row r="376" spans="1:10" ht="11" customHeight="1" x14ac:dyDescent="0.25">
      <c r="A376" s="13" t="s">
        <v>410</v>
      </c>
      <c r="B376" s="30" t="s">
        <v>18</v>
      </c>
      <c r="C376" s="28" t="s">
        <v>168</v>
      </c>
      <c r="D376" s="24" t="s">
        <v>1161</v>
      </c>
      <c r="E376" s="24"/>
      <c r="F376" s="24" t="s">
        <v>1162</v>
      </c>
      <c r="G376" s="24" t="s">
        <v>1163</v>
      </c>
      <c r="H376" s="24" t="s">
        <v>206</v>
      </c>
      <c r="I376" s="25"/>
      <c r="J376" s="26" t="s">
        <v>679</v>
      </c>
    </row>
    <row r="377" spans="1:10" ht="11" customHeight="1" x14ac:dyDescent="0.25">
      <c r="A377" s="13" t="s">
        <v>410</v>
      </c>
      <c r="B377" s="30" t="s">
        <v>18</v>
      </c>
      <c r="C377" s="28" t="s">
        <v>153</v>
      </c>
      <c r="D377" s="24" t="str">
        <f>HYPERLINK("https://agenda.liternet.ro/cronici/wutheringheights.html","Wuthering Heights *)")</f>
        <v>Wuthering Heights *)</v>
      </c>
      <c r="E377" s="24"/>
      <c r="F377" s="24" t="s">
        <v>1269</v>
      </c>
      <c r="G377" s="24" t="s">
        <v>1270</v>
      </c>
      <c r="H377" s="24" t="s">
        <v>134</v>
      </c>
      <c r="I377" s="25"/>
      <c r="J377" s="26" t="s">
        <v>385</v>
      </c>
    </row>
    <row r="378" spans="1:10" ht="11" customHeight="1" x14ac:dyDescent="0.25">
      <c r="A378" s="13" t="s">
        <v>410</v>
      </c>
      <c r="B378" s="30" t="s">
        <v>18</v>
      </c>
      <c r="C378" s="28" t="s">
        <v>153</v>
      </c>
      <c r="D378" s="24" t="s">
        <v>1328</v>
      </c>
      <c r="E378" s="24"/>
      <c r="F378" s="24" t="s">
        <v>1329</v>
      </c>
      <c r="G378" s="24" t="s">
        <v>1330</v>
      </c>
      <c r="H378" s="24" t="s">
        <v>242</v>
      </c>
      <c r="I378" s="25"/>
      <c r="J378" s="26" t="s">
        <v>391</v>
      </c>
    </row>
    <row r="379" spans="1:10" ht="11" customHeight="1" x14ac:dyDescent="0.25">
      <c r="A379" s="13" t="s">
        <v>410</v>
      </c>
      <c r="B379" s="30" t="s">
        <v>18</v>
      </c>
      <c r="C379" s="28" t="s">
        <v>65</v>
      </c>
      <c r="D379" s="24" t="s">
        <v>942</v>
      </c>
      <c r="E379" s="24"/>
      <c r="F379" s="24" t="s">
        <v>943</v>
      </c>
      <c r="G379" s="24" t="s">
        <v>944</v>
      </c>
      <c r="H379" s="24" t="s">
        <v>132</v>
      </c>
      <c r="I379" s="25"/>
      <c r="J379" s="26" t="s">
        <v>391</v>
      </c>
    </row>
    <row r="380" spans="1:10" ht="11" customHeight="1" x14ac:dyDescent="0.25">
      <c r="A380" s="13" t="s">
        <v>410</v>
      </c>
      <c r="B380" s="30" t="s">
        <v>18</v>
      </c>
      <c r="C380" s="28" t="s">
        <v>65</v>
      </c>
      <c r="D380" s="24" t="s">
        <v>1040</v>
      </c>
      <c r="E380" s="24"/>
      <c r="F380" s="24" t="s">
        <v>1041</v>
      </c>
      <c r="G380" s="24" t="s">
        <v>1042</v>
      </c>
      <c r="H380" s="24" t="s">
        <v>150</v>
      </c>
      <c r="I380" s="25"/>
      <c r="J380" s="26" t="s">
        <v>385</v>
      </c>
    </row>
    <row r="381" spans="1:10" ht="11" customHeight="1" x14ac:dyDescent="0.25">
      <c r="A381" s="13" t="s">
        <v>410</v>
      </c>
      <c r="B381" s="30" t="s">
        <v>18</v>
      </c>
      <c r="C381" s="28" t="s">
        <v>200</v>
      </c>
      <c r="D381" s="24" t="s">
        <v>1116</v>
      </c>
      <c r="E381" s="24"/>
      <c r="F381" s="24" t="s">
        <v>1010</v>
      </c>
      <c r="G381" s="24" t="s">
        <v>1117</v>
      </c>
      <c r="H381" s="24" t="s">
        <v>196</v>
      </c>
      <c r="I381" s="25"/>
      <c r="J381" s="26" t="s">
        <v>385</v>
      </c>
    </row>
    <row r="382" spans="1:10" ht="11" customHeight="1" x14ac:dyDescent="0.25">
      <c r="A382" s="13" t="s">
        <v>410</v>
      </c>
      <c r="B382" s="30" t="s">
        <v>18</v>
      </c>
      <c r="C382" s="28" t="s">
        <v>186</v>
      </c>
      <c r="D382" s="24" t="str">
        <f>HYPERLINK("https://agenda.liternet.ro/cronici/wallaceandgromit.html","Wallace &amp; Gromit: the Curse of the Were-Rabbit *)")</f>
        <v>Wallace &amp; Gromit: the Curse of the Were-Rabbit *)</v>
      </c>
      <c r="E382" s="24"/>
      <c r="F382" s="24" t="s">
        <v>1089</v>
      </c>
      <c r="G382" s="24" t="s">
        <v>1090</v>
      </c>
      <c r="H382" s="24" t="s">
        <v>184</v>
      </c>
      <c r="I382" s="25"/>
      <c r="J382" s="26" t="s">
        <v>679</v>
      </c>
    </row>
    <row r="383" spans="1:10" ht="11" customHeight="1" x14ac:dyDescent="0.25">
      <c r="A383" s="13" t="s">
        <v>410</v>
      </c>
      <c r="B383" s="30" t="s">
        <v>18</v>
      </c>
      <c r="C383" s="28" t="s">
        <v>261</v>
      </c>
      <c r="D383" s="24" t="s">
        <v>1417</v>
      </c>
      <c r="E383" s="24"/>
      <c r="F383" s="24" t="s">
        <v>1418</v>
      </c>
      <c r="G383" s="24" t="s">
        <v>1419</v>
      </c>
      <c r="H383" s="24" t="s">
        <v>257</v>
      </c>
      <c r="I383" s="25"/>
      <c r="J383" s="26" t="s">
        <v>385</v>
      </c>
    </row>
    <row r="384" spans="1:10" ht="11" customHeight="1" x14ac:dyDescent="0.25">
      <c r="A384" s="13" t="s">
        <v>410</v>
      </c>
      <c r="B384" s="30" t="s">
        <v>18</v>
      </c>
      <c r="C384" s="28" t="s">
        <v>131</v>
      </c>
      <c r="D384" s="24" t="s">
        <v>951</v>
      </c>
      <c r="E384" s="24"/>
      <c r="F384" s="24" t="s">
        <v>952</v>
      </c>
      <c r="G384" s="24" t="s">
        <v>139</v>
      </c>
      <c r="H384" s="24" t="s">
        <v>132</v>
      </c>
      <c r="I384" s="25"/>
      <c r="J384" s="26" t="s">
        <v>385</v>
      </c>
    </row>
    <row r="385" spans="1:10" ht="11" customHeight="1" x14ac:dyDescent="0.25">
      <c r="A385" s="13" t="s">
        <v>410</v>
      </c>
      <c r="B385" s="30" t="s">
        <v>18</v>
      </c>
      <c r="C385" s="28" t="s">
        <v>131</v>
      </c>
      <c r="D385" s="24" t="s">
        <v>1106</v>
      </c>
      <c r="E385" s="24"/>
      <c r="F385" s="24" t="s">
        <v>1107</v>
      </c>
      <c r="G385" s="24" t="s">
        <v>1108</v>
      </c>
      <c r="H385" s="24" t="s">
        <v>206</v>
      </c>
      <c r="I385" s="25"/>
      <c r="J385" s="26" t="s">
        <v>391</v>
      </c>
    </row>
    <row r="386" spans="1:10" ht="11" customHeight="1" x14ac:dyDescent="0.25">
      <c r="A386" s="13" t="s">
        <v>410</v>
      </c>
      <c r="B386" s="30" t="s">
        <v>18</v>
      </c>
      <c r="C386" s="28" t="s">
        <v>172</v>
      </c>
      <c r="D386" s="24" t="s">
        <v>1012</v>
      </c>
      <c r="E386" s="24"/>
      <c r="F386" s="24" t="s">
        <v>1010</v>
      </c>
      <c r="G386" s="24" t="s">
        <v>1013</v>
      </c>
      <c r="H386" s="24" t="s">
        <v>166</v>
      </c>
      <c r="I386" s="25"/>
      <c r="J386" s="26" t="s">
        <v>385</v>
      </c>
    </row>
    <row r="387" spans="1:10" ht="11" customHeight="1" x14ac:dyDescent="0.25">
      <c r="A387" s="13" t="s">
        <v>410</v>
      </c>
      <c r="B387" s="30" t="s">
        <v>18</v>
      </c>
      <c r="C387" s="28" t="s">
        <v>172</v>
      </c>
      <c r="D387" s="24" t="str">
        <f>HYPERLINK("https://agenda.liternet.ro/cronici/hidalgo.html","Hidalgo *)")</f>
        <v>Hidalgo *)</v>
      </c>
      <c r="E387" s="24"/>
      <c r="F387" s="24" t="s">
        <v>1342</v>
      </c>
      <c r="G387" s="24" t="s">
        <v>1343</v>
      </c>
      <c r="H387" s="24" t="s">
        <v>247</v>
      </c>
      <c r="I387" s="25"/>
      <c r="J387" s="26" t="s">
        <v>385</v>
      </c>
    </row>
    <row r="388" spans="1:10" ht="11" customHeight="1" x14ac:dyDescent="0.25">
      <c r="A388" s="13" t="s">
        <v>410</v>
      </c>
      <c r="B388" s="30" t="s">
        <v>18</v>
      </c>
      <c r="C388" s="28" t="s">
        <v>229</v>
      </c>
      <c r="D388" s="24" t="s">
        <v>1229</v>
      </c>
      <c r="E388" s="24"/>
      <c r="F388" s="24" t="s">
        <v>1230</v>
      </c>
      <c r="G388" s="24" t="s">
        <v>1231</v>
      </c>
      <c r="H388" s="24" t="s">
        <v>221</v>
      </c>
      <c r="I388" s="25"/>
      <c r="J388" s="26" t="s">
        <v>385</v>
      </c>
    </row>
    <row r="389" spans="1:10" ht="11" customHeight="1" x14ac:dyDescent="0.25">
      <c r="A389" s="13" t="s">
        <v>410</v>
      </c>
      <c r="B389" s="30" t="s">
        <v>18</v>
      </c>
      <c r="C389" s="28" t="s">
        <v>146</v>
      </c>
      <c r="D389" s="24" t="str">
        <f>HYPERLINK("https://agenda.liternet.ro/cronici/theoryofeverything.html","The Theory of Everything *)")</f>
        <v>The Theory of Everything *)</v>
      </c>
      <c r="E389" s="24"/>
      <c r="F389" s="24" t="s">
        <v>1043</v>
      </c>
      <c r="G389" s="24" t="s">
        <v>1044</v>
      </c>
      <c r="H389" s="24" t="s">
        <v>150</v>
      </c>
      <c r="I389" s="25"/>
      <c r="J389" s="26" t="s">
        <v>385</v>
      </c>
    </row>
    <row r="390" spans="1:10" ht="11" customHeight="1" x14ac:dyDescent="0.25">
      <c r="A390" s="13" t="s">
        <v>410</v>
      </c>
      <c r="B390" s="30" t="s">
        <v>18</v>
      </c>
      <c r="C390" s="28" t="s">
        <v>149</v>
      </c>
      <c r="D390" s="24" t="s">
        <v>1271</v>
      </c>
      <c r="E390" s="24"/>
      <c r="F390" s="24" t="s">
        <v>1272</v>
      </c>
      <c r="G390" s="24" t="s">
        <v>1273</v>
      </c>
      <c r="H390" s="24" t="s">
        <v>134</v>
      </c>
      <c r="I390" s="25"/>
      <c r="J390" s="26" t="s">
        <v>385</v>
      </c>
    </row>
    <row r="391" spans="1:10" ht="11" customHeight="1" x14ac:dyDescent="0.25">
      <c r="A391" s="13" t="s">
        <v>410</v>
      </c>
      <c r="B391" s="30" t="s">
        <v>18</v>
      </c>
      <c r="C391" s="28" t="s">
        <v>152</v>
      </c>
      <c r="D391" s="24" t="str">
        <f>HYPERLINK("https://agenda.liternet.ro/cronici/wrestler.html","The Wrestler *)")</f>
        <v>The Wrestler *)</v>
      </c>
      <c r="E391" s="24"/>
      <c r="F391" s="24" t="s">
        <v>1230</v>
      </c>
      <c r="G391" s="24" t="s">
        <v>1353</v>
      </c>
      <c r="H391" s="24" t="s">
        <v>251</v>
      </c>
      <c r="I391" s="25"/>
      <c r="J391" s="26" t="s">
        <v>391</v>
      </c>
    </row>
    <row r="392" spans="1:10" ht="11" customHeight="1" x14ac:dyDescent="0.25">
      <c r="A392" s="13" t="s">
        <v>410</v>
      </c>
      <c r="B392" s="30" t="s">
        <v>18</v>
      </c>
      <c r="C392" s="28" t="s">
        <v>140</v>
      </c>
      <c r="D392" s="24" t="s">
        <v>953</v>
      </c>
      <c r="E392" s="24"/>
      <c r="F392" s="24" t="s">
        <v>954</v>
      </c>
      <c r="G392" s="24" t="s">
        <v>139</v>
      </c>
      <c r="H392" s="24" t="s">
        <v>132</v>
      </c>
      <c r="I392" s="25"/>
      <c r="J392" s="26" t="s">
        <v>385</v>
      </c>
    </row>
    <row r="393" spans="1:10" ht="11" customHeight="1" x14ac:dyDescent="0.25">
      <c r="A393" s="13" t="s">
        <v>410</v>
      </c>
      <c r="B393" s="30" t="s">
        <v>18</v>
      </c>
      <c r="C393" s="28" t="s">
        <v>140</v>
      </c>
      <c r="D393" s="24" t="s">
        <v>1091</v>
      </c>
      <c r="E393" s="24"/>
      <c r="F393" s="24" t="s">
        <v>1092</v>
      </c>
      <c r="G393" s="24" t="s">
        <v>1093</v>
      </c>
      <c r="H393" s="24" t="s">
        <v>184</v>
      </c>
      <c r="I393" s="25"/>
      <c r="J393" s="26" t="s">
        <v>385</v>
      </c>
    </row>
    <row r="394" spans="1:10" ht="11" customHeight="1" x14ac:dyDescent="0.25">
      <c r="A394" s="13" t="s">
        <v>410</v>
      </c>
      <c r="B394" s="30" t="s">
        <v>18</v>
      </c>
      <c r="C394" s="28" t="s">
        <v>162</v>
      </c>
      <c r="D394" s="24" t="s">
        <v>1304</v>
      </c>
      <c r="E394" s="24"/>
      <c r="F394" s="24" t="s">
        <v>1305</v>
      </c>
      <c r="G394" s="24" t="s">
        <v>1306</v>
      </c>
      <c r="H394" s="24" t="s">
        <v>239</v>
      </c>
      <c r="I394" s="25"/>
      <c r="J394" s="26" t="s">
        <v>385</v>
      </c>
    </row>
    <row r="395" spans="1:10" ht="11" customHeight="1" x14ac:dyDescent="0.25">
      <c r="A395" s="13" t="s">
        <v>410</v>
      </c>
      <c r="B395" s="30" t="s">
        <v>18</v>
      </c>
      <c r="C395" s="28" t="s">
        <v>162</v>
      </c>
      <c r="D395" s="24" t="s">
        <v>1331</v>
      </c>
      <c r="E395" s="24"/>
      <c r="F395" s="24" t="s">
        <v>1332</v>
      </c>
      <c r="G395" s="24" t="s">
        <v>1333</v>
      </c>
      <c r="H395" s="24" t="s">
        <v>242</v>
      </c>
      <c r="I395" s="25"/>
      <c r="J395" s="26" t="s">
        <v>385</v>
      </c>
    </row>
    <row r="396" spans="1:10" ht="11" customHeight="1" x14ac:dyDescent="0.25">
      <c r="A396" s="13" t="s">
        <v>410</v>
      </c>
      <c r="B396" s="30" t="s">
        <v>18</v>
      </c>
      <c r="C396" s="28" t="s">
        <v>141</v>
      </c>
      <c r="D396" s="24" t="s">
        <v>955</v>
      </c>
      <c r="E396" s="24"/>
      <c r="F396" s="24" t="s">
        <v>956</v>
      </c>
      <c r="G396" s="24" t="s">
        <v>142</v>
      </c>
      <c r="H396" s="24" t="s">
        <v>143</v>
      </c>
      <c r="I396" s="25"/>
      <c r="J396" s="26" t="s">
        <v>385</v>
      </c>
    </row>
    <row r="397" spans="1:10" ht="11" customHeight="1" x14ac:dyDescent="0.25">
      <c r="A397" s="13" t="s">
        <v>410</v>
      </c>
      <c r="B397" s="30" t="s">
        <v>18</v>
      </c>
      <c r="C397" s="28" t="s">
        <v>156</v>
      </c>
      <c r="D397" s="24" t="s">
        <v>982</v>
      </c>
      <c r="E397" s="24"/>
      <c r="F397" s="24" t="s">
        <v>983</v>
      </c>
      <c r="G397" s="24" t="s">
        <v>984</v>
      </c>
      <c r="H397" s="24" t="s">
        <v>163</v>
      </c>
      <c r="I397" s="25"/>
      <c r="J397" s="26" t="s">
        <v>385</v>
      </c>
    </row>
    <row r="398" spans="1:10" ht="11" customHeight="1" x14ac:dyDescent="0.25">
      <c r="A398" s="13" t="s">
        <v>410</v>
      </c>
      <c r="B398" s="30" t="s">
        <v>18</v>
      </c>
      <c r="C398" s="28" t="s">
        <v>156</v>
      </c>
      <c r="D398" s="24" t="str">
        <f>HYPERLINK("https://agenda.liternet.ro/cronici/4luni3saptamanisi2zile.html","4 luni, 3 săptămâni şi 2 zile *)")</f>
        <v>4 luni, 3 săptămâni şi 2 zile *)</v>
      </c>
      <c r="E398" s="24"/>
      <c r="F398" s="24" t="s">
        <v>990</v>
      </c>
      <c r="G398" s="24" t="s">
        <v>1121</v>
      </c>
      <c r="H398" s="24" t="s">
        <v>196</v>
      </c>
      <c r="I398" s="25"/>
      <c r="J398" s="26" t="s">
        <v>391</v>
      </c>
    </row>
    <row r="399" spans="1:10" ht="11" customHeight="1" x14ac:dyDescent="0.25">
      <c r="A399" s="13" t="s">
        <v>410</v>
      </c>
      <c r="B399" s="30" t="s">
        <v>18</v>
      </c>
      <c r="C399" s="28" t="s">
        <v>156</v>
      </c>
      <c r="D399" s="24" t="s">
        <v>1194</v>
      </c>
      <c r="E399" s="24"/>
      <c r="F399" s="24" t="s">
        <v>1195</v>
      </c>
      <c r="G399" s="24" t="s">
        <v>1196</v>
      </c>
      <c r="H399" s="24" t="s">
        <v>214</v>
      </c>
      <c r="I399" s="25"/>
      <c r="J399" s="26" t="s">
        <v>385</v>
      </c>
    </row>
    <row r="400" spans="1:10" ht="11" customHeight="1" x14ac:dyDescent="0.25">
      <c r="A400" s="13" t="s">
        <v>410</v>
      </c>
      <c r="B400" s="30" t="s">
        <v>18</v>
      </c>
      <c r="C400" s="28" t="s">
        <v>156</v>
      </c>
      <c r="D400" s="24" t="str">
        <f>HYPERLINK("https://agenda.liternet.ro/cronici/paul.html","Paul *)")</f>
        <v>Paul *)</v>
      </c>
      <c r="E400" s="24"/>
      <c r="F400" s="24" t="s">
        <v>1384</v>
      </c>
      <c r="G400" s="24" t="s">
        <v>1385</v>
      </c>
      <c r="H400" s="24" t="s">
        <v>252</v>
      </c>
      <c r="I400" s="25"/>
      <c r="J400" s="26" t="s">
        <v>385</v>
      </c>
    </row>
    <row r="401" spans="1:10" ht="11" customHeight="1" x14ac:dyDescent="0.25">
      <c r="A401" s="13" t="s">
        <v>410</v>
      </c>
      <c r="B401" s="30" t="s">
        <v>18</v>
      </c>
      <c r="C401" s="28" t="s">
        <v>158</v>
      </c>
      <c r="D401" s="24" t="s">
        <v>1014</v>
      </c>
      <c r="E401" s="24"/>
      <c r="F401" s="24" t="s">
        <v>1015</v>
      </c>
      <c r="G401" s="24" t="s">
        <v>1016</v>
      </c>
      <c r="H401" s="24" t="s">
        <v>166</v>
      </c>
      <c r="I401" s="25"/>
      <c r="J401" s="26" t="s">
        <v>385</v>
      </c>
    </row>
    <row r="402" spans="1:10" ht="11" customHeight="1" x14ac:dyDescent="0.25">
      <c r="A402" s="13" t="s">
        <v>410</v>
      </c>
      <c r="B402" s="30" t="s">
        <v>18</v>
      </c>
      <c r="C402" s="28" t="s">
        <v>158</v>
      </c>
      <c r="D402" s="24" t="s">
        <v>1137</v>
      </c>
      <c r="E402" s="24"/>
      <c r="F402" s="24" t="s">
        <v>1138</v>
      </c>
      <c r="G402" s="24" t="s">
        <v>1139</v>
      </c>
      <c r="H402" s="24" t="s">
        <v>201</v>
      </c>
      <c r="I402" s="25"/>
      <c r="J402" s="26" t="s">
        <v>385</v>
      </c>
    </row>
    <row r="403" spans="1:10" ht="11" customHeight="1" x14ac:dyDescent="0.25">
      <c r="A403" s="13" t="s">
        <v>410</v>
      </c>
      <c r="B403" s="30" t="s">
        <v>18</v>
      </c>
      <c r="C403" s="28" t="s">
        <v>1729</v>
      </c>
      <c r="D403" s="24" t="s">
        <v>1232</v>
      </c>
      <c r="E403" s="24"/>
      <c r="F403" s="24" t="s">
        <v>1233</v>
      </c>
      <c r="G403" s="24" t="s">
        <v>1234</v>
      </c>
      <c r="H403" s="24" t="s">
        <v>221</v>
      </c>
      <c r="I403" s="25"/>
      <c r="J403" s="26" t="s">
        <v>385</v>
      </c>
    </row>
    <row r="404" spans="1:10" ht="11" customHeight="1" x14ac:dyDescent="0.25">
      <c r="A404" s="13" t="s">
        <v>410</v>
      </c>
      <c r="B404" s="30" t="s">
        <v>18</v>
      </c>
      <c r="C404" s="28" t="s">
        <v>1729</v>
      </c>
      <c r="D404" s="24" t="s">
        <v>1420</v>
      </c>
      <c r="E404" s="24"/>
      <c r="F404" s="24" t="s">
        <v>1421</v>
      </c>
      <c r="G404" s="24" t="s">
        <v>1422</v>
      </c>
      <c r="H404" s="24" t="s">
        <v>257</v>
      </c>
      <c r="I404" s="25"/>
      <c r="J404" s="26" t="s">
        <v>385</v>
      </c>
    </row>
    <row r="405" spans="1:10" ht="11" customHeight="1" x14ac:dyDescent="0.25">
      <c r="A405" s="13" t="s">
        <v>410</v>
      </c>
      <c r="B405" s="30" t="s">
        <v>18</v>
      </c>
      <c r="C405" s="28" t="s">
        <v>1730</v>
      </c>
      <c r="D405" s="24" t="s">
        <v>1094</v>
      </c>
      <c r="E405" s="24"/>
      <c r="F405" s="24" t="s">
        <v>1095</v>
      </c>
      <c r="G405" s="24" t="s">
        <v>1096</v>
      </c>
      <c r="H405" s="24" t="s">
        <v>184</v>
      </c>
      <c r="I405" s="25"/>
      <c r="J405" s="26" t="s">
        <v>385</v>
      </c>
    </row>
    <row r="406" spans="1:10" ht="11" customHeight="1" x14ac:dyDescent="0.25">
      <c r="A406" s="13" t="s">
        <v>410</v>
      </c>
      <c r="B406" s="30" t="s">
        <v>18</v>
      </c>
      <c r="C406" s="28" t="s">
        <v>1731</v>
      </c>
      <c r="D406" s="24" t="s">
        <v>1443</v>
      </c>
      <c r="E406" s="24"/>
      <c r="F406" s="24" t="s">
        <v>1444</v>
      </c>
      <c r="G406" s="24" t="s">
        <v>1445</v>
      </c>
      <c r="H406" s="24" t="s">
        <v>263</v>
      </c>
      <c r="I406" s="25"/>
      <c r="J406" s="26" t="s">
        <v>385</v>
      </c>
    </row>
    <row r="407" spans="1:10" ht="11" customHeight="1" x14ac:dyDescent="0.25">
      <c r="A407" s="13" t="s">
        <v>410</v>
      </c>
      <c r="B407" s="30" t="s">
        <v>18</v>
      </c>
      <c r="C407" s="28" t="s">
        <v>1732</v>
      </c>
      <c r="D407" s="24" t="s">
        <v>1298</v>
      </c>
      <c r="E407" s="24"/>
      <c r="F407" s="24" t="s">
        <v>1299</v>
      </c>
      <c r="G407" s="24" t="s">
        <v>1300</v>
      </c>
      <c r="H407" s="24" t="s">
        <v>132</v>
      </c>
      <c r="I407" s="25"/>
      <c r="J407" s="26" t="s">
        <v>385</v>
      </c>
    </row>
    <row r="408" spans="1:10" ht="11" customHeight="1" x14ac:dyDescent="0.25">
      <c r="A408" s="13" t="s">
        <v>414</v>
      </c>
      <c r="B408" s="30" t="s">
        <v>20</v>
      </c>
      <c r="C408" s="28" t="s">
        <v>24</v>
      </c>
      <c r="D408" s="24" t="s">
        <v>1386</v>
      </c>
      <c r="E408" s="24"/>
      <c r="F408" s="24" t="s">
        <v>1387</v>
      </c>
      <c r="G408" s="24" t="s">
        <v>1388</v>
      </c>
      <c r="H408" s="24" t="s">
        <v>252</v>
      </c>
      <c r="I408" s="25"/>
      <c r="J408" s="26" t="s">
        <v>385</v>
      </c>
    </row>
    <row r="409" spans="1:10" ht="11" customHeight="1" x14ac:dyDescent="0.25">
      <c r="A409" s="13" t="s">
        <v>414</v>
      </c>
      <c r="B409" s="30" t="s">
        <v>20</v>
      </c>
      <c r="C409" s="28" t="s">
        <v>213</v>
      </c>
      <c r="D409" s="24" t="str">
        <f>HYPERLINK("https://agenda.liternet.ro/cronici/spiderman2.html","Spider-Man 2 *)")</f>
        <v>Spider-Man 2 *)</v>
      </c>
      <c r="E409" s="24"/>
      <c r="F409" s="24" t="s">
        <v>1159</v>
      </c>
      <c r="G409" s="24" t="s">
        <v>1164</v>
      </c>
      <c r="H409" s="24" t="s">
        <v>206</v>
      </c>
      <c r="I409" s="25"/>
      <c r="J409" s="26" t="s">
        <v>385</v>
      </c>
    </row>
    <row r="410" spans="1:10" ht="11" customHeight="1" x14ac:dyDescent="0.25">
      <c r="A410" s="13" t="s">
        <v>414</v>
      </c>
      <c r="B410" s="30" t="s">
        <v>20</v>
      </c>
      <c r="C410" s="28" t="s">
        <v>160</v>
      </c>
      <c r="D410" s="24" t="s">
        <v>1140</v>
      </c>
      <c r="E410" s="24"/>
      <c r="F410" s="24" t="s">
        <v>1141</v>
      </c>
      <c r="G410" s="24" t="s">
        <v>1142</v>
      </c>
      <c r="H410" s="24" t="s">
        <v>201</v>
      </c>
      <c r="I410" s="25"/>
      <c r="J410" s="26" t="s">
        <v>385</v>
      </c>
    </row>
    <row r="411" spans="1:10" ht="11" customHeight="1" x14ac:dyDescent="0.25">
      <c r="A411" s="13" t="s">
        <v>414</v>
      </c>
      <c r="B411" s="30" t="s">
        <v>20</v>
      </c>
      <c r="C411" s="28" t="s">
        <v>220</v>
      </c>
      <c r="D411" s="24" t="str">
        <f>HYPERLINK("https://agenda.liternet.ro/cronici/wasabi.html","Wasabi *)")</f>
        <v>Wasabi *)</v>
      </c>
      <c r="E411" s="24"/>
      <c r="F411" s="24" t="s">
        <v>1132</v>
      </c>
      <c r="G411" s="24" t="s">
        <v>1426</v>
      </c>
      <c r="H411" s="24" t="s">
        <v>159</v>
      </c>
      <c r="I411" s="25"/>
      <c r="J411" s="26" t="s">
        <v>385</v>
      </c>
    </row>
    <row r="412" spans="1:10" ht="11" customHeight="1" x14ac:dyDescent="0.25">
      <c r="A412" s="13" t="s">
        <v>414</v>
      </c>
      <c r="B412" s="30" t="s">
        <v>20</v>
      </c>
      <c r="C412" s="28" t="s">
        <v>183</v>
      </c>
      <c r="D412" s="24" t="s">
        <v>219</v>
      </c>
      <c r="E412" s="24"/>
      <c r="F412" s="24" t="s">
        <v>1197</v>
      </c>
      <c r="G412" s="24" t="s">
        <v>1198</v>
      </c>
      <c r="H412" s="24" t="s">
        <v>214</v>
      </c>
      <c r="I412" s="25"/>
      <c r="J412" s="26" t="s">
        <v>385</v>
      </c>
    </row>
    <row r="413" spans="1:10" ht="11" customHeight="1" x14ac:dyDescent="0.25">
      <c r="A413" s="13" t="s">
        <v>414</v>
      </c>
      <c r="B413" s="30" t="s">
        <v>20</v>
      </c>
      <c r="C413" s="28" t="s">
        <v>215</v>
      </c>
      <c r="D413" s="24" t="s">
        <v>1235</v>
      </c>
      <c r="E413" s="24"/>
      <c r="F413" s="24" t="s">
        <v>1236</v>
      </c>
      <c r="G413" s="24" t="s">
        <v>1237</v>
      </c>
      <c r="H413" s="24" t="s">
        <v>221</v>
      </c>
      <c r="I413" s="25"/>
      <c r="J413" s="26" t="s">
        <v>385</v>
      </c>
    </row>
    <row r="414" spans="1:10" ht="11" customHeight="1" x14ac:dyDescent="0.25">
      <c r="A414" s="13" t="s">
        <v>414</v>
      </c>
      <c r="B414" s="30" t="s">
        <v>20</v>
      </c>
      <c r="C414" s="28" t="s">
        <v>235</v>
      </c>
      <c r="D414" s="24" t="s">
        <v>1274</v>
      </c>
      <c r="E414" s="24"/>
      <c r="F414" s="24" t="s">
        <v>1275</v>
      </c>
      <c r="G414" s="24" t="s">
        <v>1276</v>
      </c>
      <c r="H414" s="24" t="s">
        <v>134</v>
      </c>
      <c r="I414" s="25"/>
      <c r="J414" s="26" t="s">
        <v>385</v>
      </c>
    </row>
    <row r="415" spans="1:10" ht="11" customHeight="1" x14ac:dyDescent="0.25">
      <c r="A415" s="13" t="s">
        <v>414</v>
      </c>
      <c r="B415" s="30" t="s">
        <v>20</v>
      </c>
      <c r="C415" s="28" t="s">
        <v>180</v>
      </c>
      <c r="D415" s="24" t="str">
        <f>HYPERLINK("https://agenda.liternet.ro/cronici/choristes.html","Les choristes *)")</f>
        <v>Les choristes *)</v>
      </c>
      <c r="E415" s="24"/>
      <c r="F415" s="24" t="s">
        <v>1045</v>
      </c>
      <c r="G415" s="24" t="s">
        <v>1046</v>
      </c>
      <c r="H415" s="24" t="s">
        <v>150</v>
      </c>
      <c r="I415" s="25"/>
      <c r="J415" s="26" t="s">
        <v>938</v>
      </c>
    </row>
    <row r="416" spans="1:10" ht="11" customHeight="1" x14ac:dyDescent="0.25">
      <c r="A416" s="13" t="s">
        <v>414</v>
      </c>
      <c r="B416" s="30" t="s">
        <v>20</v>
      </c>
      <c r="C416" s="28" t="s">
        <v>190</v>
      </c>
      <c r="D416" s="24" t="s">
        <v>1097</v>
      </c>
      <c r="E416" s="24"/>
      <c r="F416" s="24" t="s">
        <v>1098</v>
      </c>
      <c r="G416" s="24" t="s">
        <v>1099</v>
      </c>
      <c r="H416" s="24" t="s">
        <v>184</v>
      </c>
      <c r="I416" s="25"/>
      <c r="J416" s="26" t="s">
        <v>385</v>
      </c>
    </row>
    <row r="417" spans="1:10" ht="11" customHeight="1" x14ac:dyDescent="0.25">
      <c r="A417" s="13" t="s">
        <v>414</v>
      </c>
      <c r="B417" s="30" t="s">
        <v>20</v>
      </c>
      <c r="C417" s="28" t="s">
        <v>35</v>
      </c>
      <c r="D417" s="24" t="str">
        <f>HYPERLINK("https://agenda.liternet.ro/cronici/frostnixon.html","Frost/Nixon *)")</f>
        <v>Frost/Nixon *)</v>
      </c>
      <c r="E417" s="24"/>
      <c r="F417" s="24" t="s">
        <v>1199</v>
      </c>
      <c r="G417" s="24" t="s">
        <v>1200</v>
      </c>
      <c r="H417" s="24" t="s">
        <v>214</v>
      </c>
      <c r="I417" s="25"/>
      <c r="J417" s="26" t="s">
        <v>385</v>
      </c>
    </row>
    <row r="418" spans="1:10" ht="11" customHeight="1" x14ac:dyDescent="0.25">
      <c r="A418" s="13" t="s">
        <v>414</v>
      </c>
      <c r="B418" s="27" t="s">
        <v>20</v>
      </c>
      <c r="C418" s="28" t="s">
        <v>144</v>
      </c>
      <c r="D418" s="24" t="s">
        <v>939</v>
      </c>
      <c r="E418" s="24"/>
      <c r="F418" s="24" t="s">
        <v>940</v>
      </c>
      <c r="G418" s="24" t="s">
        <v>941</v>
      </c>
      <c r="H418" s="24" t="s">
        <v>145</v>
      </c>
      <c r="I418" s="25"/>
      <c r="J418" s="26" t="s">
        <v>385</v>
      </c>
    </row>
    <row r="419" spans="1:10" ht="11" customHeight="1" x14ac:dyDescent="0.25">
      <c r="A419" s="13" t="s">
        <v>414</v>
      </c>
      <c r="B419" s="30" t="s">
        <v>20</v>
      </c>
      <c r="C419" s="28" t="s">
        <v>153</v>
      </c>
      <c r="D419" s="24" t="s">
        <v>1423</v>
      </c>
      <c r="E419" s="24"/>
      <c r="F419" s="24" t="s">
        <v>1424</v>
      </c>
      <c r="G419" s="24" t="s">
        <v>1425</v>
      </c>
      <c r="H419" s="24" t="s">
        <v>257</v>
      </c>
      <c r="I419" s="25"/>
      <c r="J419" s="26" t="s">
        <v>385</v>
      </c>
    </row>
    <row r="420" spans="1:10" ht="11" customHeight="1" x14ac:dyDescent="0.25">
      <c r="A420" s="13" t="s">
        <v>414</v>
      </c>
      <c r="B420" s="30" t="s">
        <v>20</v>
      </c>
      <c r="C420" s="28" t="s">
        <v>245</v>
      </c>
      <c r="D420" s="24" t="str">
        <f>HYPERLINK("https://agenda.liternet.ro/cronici/enough.html","Enough *)")</f>
        <v>Enough *)</v>
      </c>
      <c r="E420" s="24"/>
      <c r="F420" s="24" t="s">
        <v>1334</v>
      </c>
      <c r="G420" s="24" t="s">
        <v>1335</v>
      </c>
      <c r="H420" s="24" t="s">
        <v>242</v>
      </c>
      <c r="I420" s="25"/>
      <c r="J420" s="26" t="s">
        <v>385</v>
      </c>
    </row>
    <row r="421" spans="1:10" ht="11" customHeight="1" x14ac:dyDescent="0.25">
      <c r="A421" s="13" t="s">
        <v>414</v>
      </c>
      <c r="B421" s="30" t="s">
        <v>20</v>
      </c>
      <c r="C421" s="28" t="s">
        <v>65</v>
      </c>
      <c r="D421" s="24" t="str">
        <f>HYPERLINK("https://agenda.liternet.ro/cronici/substance.html","The Substance *)")</f>
        <v>The Substance *)</v>
      </c>
      <c r="E421" s="24"/>
      <c r="F421" s="24" t="s">
        <v>1238</v>
      </c>
      <c r="G421" s="24" t="s">
        <v>1239</v>
      </c>
      <c r="H421" s="24" t="s">
        <v>221</v>
      </c>
      <c r="I421" s="25"/>
      <c r="J421" s="26" t="s">
        <v>385</v>
      </c>
    </row>
    <row r="422" spans="1:10" ht="11" customHeight="1" x14ac:dyDescent="0.25">
      <c r="A422" s="13" t="s">
        <v>414</v>
      </c>
      <c r="B422" s="30" t="s">
        <v>20</v>
      </c>
      <c r="C422" s="28" t="s">
        <v>200</v>
      </c>
      <c r="D422" s="24" t="str">
        <f>HYPERLINK("https://agenda.liternet.ro/cronici/slumdogmillionaire.html","Slumdog Millionaire *)")</f>
        <v>Slumdog Millionaire *)</v>
      </c>
      <c r="E422" s="24"/>
      <c r="F422" s="24" t="s">
        <v>1389</v>
      </c>
      <c r="G422" s="24" t="s">
        <v>1390</v>
      </c>
      <c r="H422" s="24" t="s">
        <v>252</v>
      </c>
      <c r="I422" s="25"/>
      <c r="J422" s="26" t="s">
        <v>679</v>
      </c>
    </row>
    <row r="423" spans="1:10" ht="11" customHeight="1" x14ac:dyDescent="0.25">
      <c r="A423" s="13" t="s">
        <v>414</v>
      </c>
      <c r="B423" s="30" t="s">
        <v>20</v>
      </c>
      <c r="C423" s="28" t="s">
        <v>186</v>
      </c>
      <c r="D423" s="24" t="s">
        <v>1100</v>
      </c>
      <c r="E423" s="24"/>
      <c r="F423" s="24" t="s">
        <v>1101</v>
      </c>
      <c r="G423" s="24" t="s">
        <v>1102</v>
      </c>
      <c r="H423" s="24" t="s">
        <v>184</v>
      </c>
      <c r="I423" s="25"/>
      <c r="J423" s="26" t="s">
        <v>385</v>
      </c>
    </row>
    <row r="424" spans="1:10" ht="11" customHeight="1" x14ac:dyDescent="0.25">
      <c r="A424" s="13" t="s">
        <v>414</v>
      </c>
      <c r="B424" s="30" t="s">
        <v>20</v>
      </c>
      <c r="C424" s="28" t="s">
        <v>131</v>
      </c>
      <c r="D424" s="24" t="str">
        <f>HYPERLINK("https://agenda.liternet.ro/cronici/manonfire.html","Man on Fire *)")</f>
        <v>Man on Fire *)</v>
      </c>
      <c r="E424" s="24"/>
      <c r="F424" s="24" t="s">
        <v>983</v>
      </c>
      <c r="G424" s="24" t="s">
        <v>1277</v>
      </c>
      <c r="H424" s="24" t="s">
        <v>134</v>
      </c>
      <c r="I424" s="25"/>
      <c r="J424" s="26" t="s">
        <v>938</v>
      </c>
    </row>
    <row r="425" spans="1:10" ht="11" customHeight="1" x14ac:dyDescent="0.25">
      <c r="A425" s="13" t="s">
        <v>414</v>
      </c>
      <c r="B425" s="30" t="s">
        <v>20</v>
      </c>
      <c r="C425" s="28" t="s">
        <v>131</v>
      </c>
      <c r="D425" s="24" t="str">
        <f>HYPERLINK("https://agenda.liternet.ro/cronici/babygirl.html","Babygirl *)")</f>
        <v>Babygirl *)</v>
      </c>
      <c r="E425" s="24"/>
      <c r="F425" s="24" t="s">
        <v>1301</v>
      </c>
      <c r="G425" s="24" t="s">
        <v>1302</v>
      </c>
      <c r="H425" s="24" t="s">
        <v>132</v>
      </c>
      <c r="I425" s="25"/>
      <c r="J425" s="26" t="s">
        <v>385</v>
      </c>
    </row>
    <row r="426" spans="1:10" ht="11" customHeight="1" x14ac:dyDescent="0.25">
      <c r="A426" s="13" t="s">
        <v>414</v>
      </c>
      <c r="B426" s="30" t="s">
        <v>20</v>
      </c>
      <c r="C426" s="28" t="s">
        <v>131</v>
      </c>
      <c r="D426" s="24" t="s">
        <v>1354</v>
      </c>
      <c r="E426" s="24"/>
      <c r="F426" s="24" t="s">
        <v>1355</v>
      </c>
      <c r="G426" s="24" t="s">
        <v>1356</v>
      </c>
      <c r="H426" s="24" t="s">
        <v>45</v>
      </c>
      <c r="I426" s="25"/>
      <c r="J426" s="26" t="s">
        <v>385</v>
      </c>
    </row>
    <row r="427" spans="1:10" ht="11" customHeight="1" x14ac:dyDescent="0.25">
      <c r="A427" s="13" t="s">
        <v>414</v>
      </c>
      <c r="B427" s="30" t="s">
        <v>20</v>
      </c>
      <c r="C427" s="28" t="s">
        <v>149</v>
      </c>
      <c r="D427" s="24" t="s">
        <v>1047</v>
      </c>
      <c r="E427" s="24"/>
      <c r="F427" s="24" t="s">
        <v>1048</v>
      </c>
      <c r="G427" s="24" t="s">
        <v>1049</v>
      </c>
      <c r="H427" s="24" t="s">
        <v>150</v>
      </c>
      <c r="I427" s="25"/>
      <c r="J427" s="26" t="s">
        <v>385</v>
      </c>
    </row>
    <row r="428" spans="1:10" ht="11" customHeight="1" x14ac:dyDescent="0.25">
      <c r="A428" s="13" t="s">
        <v>414</v>
      </c>
      <c r="B428" s="30" t="s">
        <v>20</v>
      </c>
      <c r="C428" s="28" t="s">
        <v>195</v>
      </c>
      <c r="D428" s="24" t="s">
        <v>1103</v>
      </c>
      <c r="E428" s="24"/>
      <c r="F428" s="24" t="s">
        <v>1104</v>
      </c>
      <c r="G428" s="24" t="s">
        <v>1105</v>
      </c>
      <c r="H428" s="24" t="s">
        <v>184</v>
      </c>
      <c r="I428" s="25"/>
      <c r="J428" s="26" t="s">
        <v>385</v>
      </c>
    </row>
    <row r="429" spans="1:10" ht="11" customHeight="1" x14ac:dyDescent="0.25">
      <c r="A429" s="13" t="s">
        <v>414</v>
      </c>
      <c r="B429" s="30" t="s">
        <v>20</v>
      </c>
      <c r="C429" s="28" t="s">
        <v>141</v>
      </c>
      <c r="D429" s="24" t="s">
        <v>1240</v>
      </c>
      <c r="E429" s="24"/>
      <c r="F429" s="24" t="s">
        <v>1241</v>
      </c>
      <c r="G429" s="24" t="s">
        <v>1242</v>
      </c>
      <c r="H429" s="24" t="s">
        <v>221</v>
      </c>
      <c r="I429" s="25"/>
      <c r="J429" s="26" t="s">
        <v>385</v>
      </c>
    </row>
    <row r="430" spans="1:10" ht="11" customHeight="1" x14ac:dyDescent="0.25">
      <c r="A430" s="13" t="s">
        <v>414</v>
      </c>
      <c r="B430" s="30" t="s">
        <v>20</v>
      </c>
      <c r="C430" s="28" t="s">
        <v>256</v>
      </c>
      <c r="D430" s="24" t="s">
        <v>1391</v>
      </c>
      <c r="E430" s="24"/>
      <c r="F430" s="24" t="s">
        <v>1392</v>
      </c>
      <c r="G430" s="24" t="s">
        <v>1393</v>
      </c>
      <c r="H430" s="24" t="s">
        <v>252</v>
      </c>
      <c r="I430" s="25"/>
      <c r="J430" s="26" t="s">
        <v>938</v>
      </c>
    </row>
    <row r="431" spans="1:10" ht="11" customHeight="1" x14ac:dyDescent="0.25">
      <c r="A431" s="13" t="s">
        <v>414</v>
      </c>
      <c r="B431" s="30" t="s">
        <v>20</v>
      </c>
      <c r="C431" s="28" t="s">
        <v>1733</v>
      </c>
      <c r="D431" s="24" t="s">
        <v>1165</v>
      </c>
      <c r="E431" s="24"/>
      <c r="F431" s="24" t="s">
        <v>1166</v>
      </c>
      <c r="G431" s="24" t="s">
        <v>1167</v>
      </c>
      <c r="H431" s="24" t="s">
        <v>206</v>
      </c>
      <c r="I431" s="25"/>
      <c r="J431" s="26" t="s">
        <v>391</v>
      </c>
    </row>
    <row r="432" spans="1:10" ht="11" customHeight="1" x14ac:dyDescent="0.25">
      <c r="A432" s="13" t="s">
        <v>414</v>
      </c>
      <c r="B432" s="30" t="s">
        <v>20</v>
      </c>
      <c r="C432" s="28" t="s">
        <v>1734</v>
      </c>
      <c r="D432" s="24" t="s">
        <v>1278</v>
      </c>
      <c r="E432" s="24"/>
      <c r="F432" s="24" t="s">
        <v>1279</v>
      </c>
      <c r="G432" s="24" t="s">
        <v>1280</v>
      </c>
      <c r="H432" s="24" t="s">
        <v>134</v>
      </c>
      <c r="I432" s="25"/>
      <c r="J432" s="26" t="s">
        <v>385</v>
      </c>
    </row>
    <row r="433" spans="1:10" ht="11" customHeight="1" x14ac:dyDescent="0.25">
      <c r="A433" s="13" t="s">
        <v>414</v>
      </c>
      <c r="B433" s="30" t="s">
        <v>20</v>
      </c>
      <c r="C433" s="28" t="s">
        <v>1735</v>
      </c>
      <c r="D433" s="24" t="str">
        <f>HYPERLINK("https://agenda.liternet.ro/cronici/dawnofthedead.html","Dawn of the Dead *)")</f>
        <v>Dawn of the Dead *)</v>
      </c>
      <c r="E433" s="24"/>
      <c r="F433" s="24" t="s">
        <v>1122</v>
      </c>
      <c r="G433" s="24" t="s">
        <v>1123</v>
      </c>
      <c r="H433" s="24" t="s">
        <v>201</v>
      </c>
      <c r="I433" s="25"/>
      <c r="J433" s="26" t="s">
        <v>385</v>
      </c>
    </row>
    <row r="434" spans="1:10" ht="11" customHeight="1" x14ac:dyDescent="0.25">
      <c r="A434" s="13" t="s">
        <v>414</v>
      </c>
      <c r="B434" s="30" t="s">
        <v>20</v>
      </c>
      <c r="C434" s="28" t="s">
        <v>1736</v>
      </c>
      <c r="D434" s="24" t="s">
        <v>1106</v>
      </c>
      <c r="E434" s="24"/>
      <c r="F434" s="24" t="s">
        <v>1107</v>
      </c>
      <c r="G434" s="24" t="s">
        <v>1108</v>
      </c>
      <c r="H434" s="24" t="s">
        <v>184</v>
      </c>
      <c r="I434" s="25"/>
      <c r="J434" s="26" t="s">
        <v>391</v>
      </c>
    </row>
    <row r="435" spans="1:10" ht="11" customHeight="1" x14ac:dyDescent="0.25">
      <c r="A435" s="13" t="s">
        <v>414</v>
      </c>
      <c r="B435" s="30" t="s">
        <v>20</v>
      </c>
      <c r="C435" s="28" t="s">
        <v>1737</v>
      </c>
      <c r="D435" s="24" t="str">
        <f>HYPERLINK("https://agenda.liternet.ro/cronici/kingdomofheaven.html","Kingdom of Heaven *)")</f>
        <v>Kingdom of Heaven *)</v>
      </c>
      <c r="E435" s="24"/>
      <c r="F435" s="24" t="s">
        <v>1153</v>
      </c>
      <c r="G435" s="24" t="s">
        <v>1303</v>
      </c>
      <c r="H435" s="24" t="s">
        <v>132</v>
      </c>
      <c r="I435" s="25"/>
      <c r="J435" s="26" t="s">
        <v>385</v>
      </c>
    </row>
    <row r="436" spans="1:10" ht="11" customHeight="1" x14ac:dyDescent="0.25">
      <c r="A436" s="13" t="s">
        <v>414</v>
      </c>
      <c r="B436" s="30" t="s">
        <v>20</v>
      </c>
      <c r="C436" s="28" t="s">
        <v>1743</v>
      </c>
      <c r="D436" s="24" t="str">
        <f>HYPERLINK("https://agenda.liternet.ro/cronici/dunkirk.html","Dunkirk *)")</f>
        <v>Dunkirk *)</v>
      </c>
      <c r="E436" s="24"/>
      <c r="F436" s="24" t="s">
        <v>1413</v>
      </c>
      <c r="G436" s="24" t="s">
        <v>1414</v>
      </c>
      <c r="H436" s="24" t="s">
        <v>257</v>
      </c>
      <c r="I436" s="25"/>
      <c r="J436" s="26" t="s">
        <v>385</v>
      </c>
    </row>
    <row r="437" spans="1:10" ht="11" hidden="1" customHeight="1" outlineLevel="1" x14ac:dyDescent="0.25">
      <c r="A437" s="13" t="s">
        <v>428</v>
      </c>
      <c r="B437" s="30" t="s">
        <v>26</v>
      </c>
      <c r="C437" s="28" t="s">
        <v>174</v>
      </c>
      <c r="D437" s="24" t="s">
        <v>1493</v>
      </c>
      <c r="E437" s="24"/>
      <c r="F437" s="24" t="s">
        <v>1351</v>
      </c>
      <c r="G437" s="24" t="s">
        <v>1494</v>
      </c>
      <c r="H437" s="24" t="s">
        <v>196</v>
      </c>
      <c r="I437" s="25"/>
      <c r="J437" s="26" t="s">
        <v>385</v>
      </c>
    </row>
    <row r="438" spans="1:10" ht="11" hidden="1" customHeight="1" outlineLevel="1" x14ac:dyDescent="0.25">
      <c r="A438" s="13" t="s">
        <v>428</v>
      </c>
      <c r="B438" s="30" t="s">
        <v>26</v>
      </c>
      <c r="C438" s="28" t="s">
        <v>272</v>
      </c>
      <c r="D438" s="24" t="s">
        <v>1489</v>
      </c>
      <c r="E438" s="24"/>
      <c r="F438" s="24" t="s">
        <v>1026</v>
      </c>
      <c r="G438" s="24" t="s">
        <v>1490</v>
      </c>
      <c r="H438" s="24" t="s">
        <v>184</v>
      </c>
      <c r="I438" s="25"/>
      <c r="J438" s="26" t="s">
        <v>385</v>
      </c>
    </row>
    <row r="439" spans="1:10" ht="11" hidden="1" customHeight="1" outlineLevel="1" x14ac:dyDescent="0.25">
      <c r="A439" s="13" t="s">
        <v>428</v>
      </c>
      <c r="B439" s="30" t="s">
        <v>26</v>
      </c>
      <c r="C439" s="28" t="s">
        <v>220</v>
      </c>
      <c r="D439" s="24" t="s">
        <v>1480</v>
      </c>
      <c r="E439" s="24"/>
      <c r="F439" s="24" t="s">
        <v>1481</v>
      </c>
      <c r="G439" s="24" t="s">
        <v>1482</v>
      </c>
      <c r="H439" s="24" t="s">
        <v>150</v>
      </c>
      <c r="I439" s="25"/>
      <c r="J439" s="26" t="s">
        <v>385</v>
      </c>
    </row>
    <row r="440" spans="1:10" ht="11" hidden="1" customHeight="1" outlineLevel="1" x14ac:dyDescent="0.25">
      <c r="A440" s="13" t="s">
        <v>428</v>
      </c>
      <c r="B440" s="30" t="s">
        <v>26</v>
      </c>
      <c r="C440" s="28" t="s">
        <v>46</v>
      </c>
      <c r="D440" s="24" t="s">
        <v>1134</v>
      </c>
      <c r="E440" s="24"/>
      <c r="F440" s="24" t="s">
        <v>1135</v>
      </c>
      <c r="G440" s="24" t="s">
        <v>1136</v>
      </c>
      <c r="H440" s="24" t="s">
        <v>201</v>
      </c>
      <c r="I440" s="25"/>
      <c r="J440" s="26" t="s">
        <v>938</v>
      </c>
    </row>
    <row r="441" spans="1:10" ht="11" hidden="1" customHeight="1" outlineLevel="1" x14ac:dyDescent="0.25">
      <c r="A441" s="13" t="s">
        <v>428</v>
      </c>
      <c r="B441" s="30" t="s">
        <v>26</v>
      </c>
      <c r="C441" s="28" t="s">
        <v>269</v>
      </c>
      <c r="D441" s="24" t="s">
        <v>1456</v>
      </c>
      <c r="E441" s="24"/>
      <c r="F441" s="24" t="s">
        <v>1036</v>
      </c>
      <c r="G441" s="24" t="s">
        <v>1457</v>
      </c>
      <c r="H441" s="24" t="s">
        <v>221</v>
      </c>
      <c r="I441" s="25"/>
      <c r="J441" s="26" t="s">
        <v>385</v>
      </c>
    </row>
    <row r="442" spans="1:10" ht="11" hidden="1" customHeight="1" outlineLevel="1" x14ac:dyDescent="0.25">
      <c r="A442" s="13" t="s">
        <v>428</v>
      </c>
      <c r="B442" s="30" t="s">
        <v>26</v>
      </c>
      <c r="C442" s="28" t="s">
        <v>270</v>
      </c>
      <c r="D442" s="24" t="s">
        <v>1461</v>
      </c>
      <c r="E442" s="24"/>
      <c r="F442" s="24" t="s">
        <v>1462</v>
      </c>
      <c r="G442" s="24" t="s">
        <v>1463</v>
      </c>
      <c r="H442" s="24" t="s">
        <v>134</v>
      </c>
      <c r="I442" s="25"/>
      <c r="J442" s="26" t="s">
        <v>385</v>
      </c>
    </row>
    <row r="443" spans="1:10" ht="11" hidden="1" customHeight="1" outlineLevel="1" x14ac:dyDescent="0.25">
      <c r="A443" s="13" t="s">
        <v>428</v>
      </c>
      <c r="B443" s="30" t="s">
        <v>26</v>
      </c>
      <c r="C443" s="28" t="s">
        <v>215</v>
      </c>
      <c r="D443" s="24" t="str">
        <f>HYPERLINK("https://agenda.liternet.ro/cronici/burlesque.html","Burlesque *)")</f>
        <v>Burlesque *)</v>
      </c>
      <c r="E443" s="24"/>
      <c r="F443" s="24" t="s">
        <v>1374</v>
      </c>
      <c r="G443" s="24" t="s">
        <v>1375</v>
      </c>
      <c r="H443" s="24" t="s">
        <v>252</v>
      </c>
      <c r="I443" s="25"/>
      <c r="J443" s="26" t="s">
        <v>385</v>
      </c>
    </row>
    <row r="444" spans="1:10" ht="11" hidden="1" customHeight="1" outlineLevel="1" x14ac:dyDescent="0.25">
      <c r="A444" s="13" t="s">
        <v>428</v>
      </c>
      <c r="B444" s="30" t="s">
        <v>26</v>
      </c>
      <c r="C444" s="28" t="s">
        <v>179</v>
      </c>
      <c r="D444" s="24" t="s">
        <v>1472</v>
      </c>
      <c r="E444" s="24"/>
      <c r="F444" s="24" t="s">
        <v>1128</v>
      </c>
      <c r="G444" s="24" t="s">
        <v>1473</v>
      </c>
      <c r="H444" s="24" t="s">
        <v>206</v>
      </c>
      <c r="I444" s="25"/>
      <c r="J444" s="26" t="s">
        <v>385</v>
      </c>
    </row>
    <row r="445" spans="1:10" ht="11" hidden="1" customHeight="1" outlineLevel="1" x14ac:dyDescent="0.25">
      <c r="A445" s="13" t="s">
        <v>428</v>
      </c>
      <c r="B445" s="30" t="s">
        <v>26</v>
      </c>
      <c r="C445" s="28" t="s">
        <v>190</v>
      </c>
      <c r="D445" s="24" t="s">
        <v>1483</v>
      </c>
      <c r="E445" s="24"/>
      <c r="F445" s="24" t="s">
        <v>1484</v>
      </c>
      <c r="G445" s="24" t="s">
        <v>1485</v>
      </c>
      <c r="H445" s="24" t="s">
        <v>150</v>
      </c>
      <c r="I445" s="25"/>
      <c r="J445" s="26" t="s">
        <v>938</v>
      </c>
    </row>
    <row r="446" spans="1:10" ht="11" hidden="1" customHeight="1" outlineLevel="1" x14ac:dyDescent="0.25">
      <c r="A446" s="13" t="s">
        <v>428</v>
      </c>
      <c r="B446" s="30" t="s">
        <v>26</v>
      </c>
      <c r="C446" s="28" t="s">
        <v>35</v>
      </c>
      <c r="D446" s="24" t="s">
        <v>1453</v>
      </c>
      <c r="E446" s="24"/>
      <c r="F446" s="24" t="s">
        <v>1454</v>
      </c>
      <c r="G446" s="24" t="s">
        <v>1455</v>
      </c>
      <c r="H446" s="24" t="s">
        <v>240</v>
      </c>
      <c r="I446" s="25"/>
      <c r="J446" s="26" t="s">
        <v>385</v>
      </c>
    </row>
    <row r="447" spans="1:10" ht="11" hidden="1" customHeight="1" outlineLevel="1" x14ac:dyDescent="0.25">
      <c r="A447" s="13" t="s">
        <v>428</v>
      </c>
      <c r="B447" s="30" t="s">
        <v>26</v>
      </c>
      <c r="C447" s="28" t="s">
        <v>35</v>
      </c>
      <c r="D447" s="24" t="str">
        <f>HYPERLINK("https://agenda.liternet.ro/cronici/missionimpossible2.html","Mission: Impossible 2 *)")</f>
        <v>Mission: Impossible 2 *)</v>
      </c>
      <c r="E447" s="24"/>
      <c r="F447" s="24" t="s">
        <v>1477</v>
      </c>
      <c r="G447" s="24" t="s">
        <v>1478</v>
      </c>
      <c r="H447" s="24" t="s">
        <v>159</v>
      </c>
      <c r="I447" s="25"/>
      <c r="J447" s="26" t="s">
        <v>679</v>
      </c>
    </row>
    <row r="448" spans="1:10" ht="11" hidden="1" customHeight="1" outlineLevel="1" x14ac:dyDescent="0.25">
      <c r="A448" s="13" t="s">
        <v>428</v>
      </c>
      <c r="B448" s="30" t="s">
        <v>26</v>
      </c>
      <c r="C448" s="28" t="s">
        <v>271</v>
      </c>
      <c r="D448" s="24" t="s">
        <v>1406</v>
      </c>
      <c r="E448" s="24"/>
      <c r="F448" s="24" t="s">
        <v>1407</v>
      </c>
      <c r="G448" s="24" t="s">
        <v>1408</v>
      </c>
      <c r="H448" s="24" t="s">
        <v>257</v>
      </c>
      <c r="I448" s="25"/>
      <c r="J448" s="26" t="s">
        <v>391</v>
      </c>
    </row>
    <row r="449" spans="1:10" ht="11" hidden="1" customHeight="1" outlineLevel="1" x14ac:dyDescent="0.25">
      <c r="A449" s="13" t="s">
        <v>428</v>
      </c>
      <c r="B449" s="30" t="s">
        <v>26</v>
      </c>
      <c r="C449" s="28" t="s">
        <v>244</v>
      </c>
      <c r="D449" s="24" t="s">
        <v>1448</v>
      </c>
      <c r="E449" s="24"/>
      <c r="F449" s="24" t="s">
        <v>1449</v>
      </c>
      <c r="G449" s="24" t="s">
        <v>1450</v>
      </c>
      <c r="H449" s="24" t="s">
        <v>242</v>
      </c>
      <c r="I449" s="25"/>
      <c r="J449" s="26" t="s">
        <v>679</v>
      </c>
    </row>
    <row r="450" spans="1:10" ht="11" hidden="1" customHeight="1" outlineLevel="1" x14ac:dyDescent="0.25">
      <c r="A450" s="13" t="s">
        <v>428</v>
      </c>
      <c r="B450" s="30" t="s">
        <v>26</v>
      </c>
      <c r="C450" s="28" t="s">
        <v>65</v>
      </c>
      <c r="D450" s="24" t="s">
        <v>1040</v>
      </c>
      <c r="E450" s="24"/>
      <c r="F450" s="24" t="s">
        <v>1041</v>
      </c>
      <c r="G450" s="24" t="s">
        <v>1042</v>
      </c>
      <c r="H450" s="24" t="s">
        <v>150</v>
      </c>
      <c r="I450" s="25"/>
      <c r="J450" s="26" t="s">
        <v>385</v>
      </c>
    </row>
    <row r="451" spans="1:10" ht="11" hidden="1" customHeight="1" outlineLevel="1" x14ac:dyDescent="0.25">
      <c r="A451" s="13" t="s">
        <v>428</v>
      </c>
      <c r="B451" s="30" t="s">
        <v>26</v>
      </c>
      <c r="C451" s="28" t="s">
        <v>186</v>
      </c>
      <c r="D451" s="24" t="str">
        <f>HYPERLINK("https://agenda.liternet.ro/cronici/killbill2.html","Kill Bill: Vol 2 *)")</f>
        <v>Kill Bill: Vol 2 *)</v>
      </c>
      <c r="E451" s="24"/>
      <c r="F451" s="24" t="s">
        <v>1491</v>
      </c>
      <c r="G451" s="24" t="s">
        <v>1492</v>
      </c>
      <c r="H451" s="24" t="s">
        <v>184</v>
      </c>
      <c r="I451" s="25"/>
      <c r="J451" s="26" t="s">
        <v>938</v>
      </c>
    </row>
    <row r="452" spans="1:10" ht="11" hidden="1" customHeight="1" outlineLevel="1" x14ac:dyDescent="0.25">
      <c r="A452" s="13" t="s">
        <v>428</v>
      </c>
      <c r="B452" s="30" t="s">
        <v>26</v>
      </c>
      <c r="C452" s="28" t="s">
        <v>261</v>
      </c>
      <c r="D452" s="24" t="s">
        <v>1466</v>
      </c>
      <c r="E452" s="24"/>
      <c r="F452" s="24" t="s">
        <v>1467</v>
      </c>
      <c r="G452" s="24" t="s">
        <v>1468</v>
      </c>
      <c r="H452" s="24" t="s">
        <v>214</v>
      </c>
      <c r="I452" s="25"/>
      <c r="J452" s="26" t="s">
        <v>385</v>
      </c>
    </row>
    <row r="453" spans="1:10" ht="11" hidden="1" customHeight="1" outlineLevel="1" x14ac:dyDescent="0.25">
      <c r="A453" s="13" t="s">
        <v>428</v>
      </c>
      <c r="B453" s="30" t="s">
        <v>26</v>
      </c>
      <c r="C453" s="28" t="s">
        <v>131</v>
      </c>
      <c r="D453" s="24" t="str">
        <f>HYPERLINK("https://agenda.liternet.ro/cronici/28dayslater.html","28 Days Later *)")</f>
        <v>28 Days Later *)</v>
      </c>
      <c r="E453" s="24"/>
      <c r="F453" s="24" t="s">
        <v>1389</v>
      </c>
      <c r="G453" s="24" t="s">
        <v>1458</v>
      </c>
      <c r="H453" s="24" t="s">
        <v>221</v>
      </c>
      <c r="I453" s="25"/>
      <c r="J453" s="26" t="s">
        <v>679</v>
      </c>
    </row>
    <row r="454" spans="1:10" ht="11" hidden="1" customHeight="1" outlineLevel="1" x14ac:dyDescent="0.25">
      <c r="A454" s="13" t="s">
        <v>428</v>
      </c>
      <c r="B454" s="27" t="s">
        <v>26</v>
      </c>
      <c r="C454" s="28" t="s">
        <v>149</v>
      </c>
      <c r="D454" s="24" t="s">
        <v>961</v>
      </c>
      <c r="E454" s="24"/>
      <c r="F454" s="24" t="s">
        <v>962</v>
      </c>
      <c r="G454" s="24" t="s">
        <v>963</v>
      </c>
      <c r="H454" s="24" t="s">
        <v>150</v>
      </c>
      <c r="I454" s="25"/>
      <c r="J454" s="26" t="s">
        <v>385</v>
      </c>
    </row>
    <row r="455" spans="1:10" ht="11" hidden="1" customHeight="1" outlineLevel="1" x14ac:dyDescent="0.25">
      <c r="A455" s="13" t="s">
        <v>428</v>
      </c>
      <c r="B455" s="30" t="s">
        <v>26</v>
      </c>
      <c r="C455" s="28" t="s">
        <v>149</v>
      </c>
      <c r="D455" s="24" t="str">
        <f>HYPERLINK("https://agenda.liternet.ro/cronici/terminator2.html","Terminator 2: Judgement Day *)")</f>
        <v>Terminator 2: Judgement Day *)</v>
      </c>
      <c r="E455" s="24"/>
      <c r="F455" s="24" t="s">
        <v>1138</v>
      </c>
      <c r="G455" s="24" t="s">
        <v>1479</v>
      </c>
      <c r="H455" s="24" t="s">
        <v>159</v>
      </c>
      <c r="I455" s="25"/>
      <c r="J455" s="26" t="s">
        <v>385</v>
      </c>
    </row>
    <row r="456" spans="1:10" ht="11" hidden="1" customHeight="1" outlineLevel="1" x14ac:dyDescent="0.25">
      <c r="A456" s="13" t="s">
        <v>428</v>
      </c>
      <c r="B456" s="30" t="s">
        <v>26</v>
      </c>
      <c r="C456" s="28" t="s">
        <v>195</v>
      </c>
      <c r="D456" s="24" t="str">
        <f>HYPERLINK("https://agenda.liternet.ro/cronici/hitch.html","Hitch *)")</f>
        <v>Hitch *)</v>
      </c>
      <c r="E456" s="24"/>
      <c r="F456" s="24" t="s">
        <v>1451</v>
      </c>
      <c r="G456" s="24" t="s">
        <v>1452</v>
      </c>
      <c r="H456" s="24" t="s">
        <v>242</v>
      </c>
      <c r="I456" s="25"/>
      <c r="J456" s="26" t="s">
        <v>679</v>
      </c>
    </row>
    <row r="457" spans="1:10" ht="11" hidden="1" customHeight="1" outlineLevel="1" x14ac:dyDescent="0.25">
      <c r="A457" s="13" t="s">
        <v>428</v>
      </c>
      <c r="B457" s="30" t="s">
        <v>26</v>
      </c>
      <c r="C457" s="28" t="s">
        <v>195</v>
      </c>
      <c r="D457" s="24" t="s">
        <v>1474</v>
      </c>
      <c r="E457" s="24"/>
      <c r="F457" s="24" t="s">
        <v>1475</v>
      </c>
      <c r="G457" s="24" t="s">
        <v>1476</v>
      </c>
      <c r="H457" s="24" t="s">
        <v>252</v>
      </c>
      <c r="I457" s="25"/>
      <c r="J457" s="26" t="s">
        <v>679</v>
      </c>
    </row>
    <row r="458" spans="1:10" ht="11" hidden="1" customHeight="1" outlineLevel="1" x14ac:dyDescent="0.25">
      <c r="A458" s="13" t="s">
        <v>428</v>
      </c>
      <c r="B458" s="30" t="s">
        <v>26</v>
      </c>
      <c r="C458" s="28" t="s">
        <v>141</v>
      </c>
      <c r="D458" s="24" t="s">
        <v>1469</v>
      </c>
      <c r="E458" s="24"/>
      <c r="F458" s="24" t="s">
        <v>1470</v>
      </c>
      <c r="G458" s="24" t="s">
        <v>1471</v>
      </c>
      <c r="H458" s="24" t="s">
        <v>214</v>
      </c>
      <c r="I458" s="25"/>
      <c r="J458" s="26" t="s">
        <v>385</v>
      </c>
    </row>
    <row r="459" spans="1:10" ht="11" hidden="1" customHeight="1" outlineLevel="1" x14ac:dyDescent="0.25">
      <c r="A459" s="13" t="s">
        <v>428</v>
      </c>
      <c r="B459" s="30" t="s">
        <v>26</v>
      </c>
      <c r="C459" s="28" t="s">
        <v>158</v>
      </c>
      <c r="D459" s="24" t="str">
        <f>HYPERLINK("https://agenda.liternet.ro/cronici/onebattleafteranother.html","One Battle After Another *)")</f>
        <v>One Battle After Another *)</v>
      </c>
      <c r="E459" s="24"/>
      <c r="F459" s="24" t="s">
        <v>1459</v>
      </c>
      <c r="G459" s="24" t="s">
        <v>1460</v>
      </c>
      <c r="H459" s="24" t="s">
        <v>221</v>
      </c>
      <c r="I459" s="25"/>
      <c r="J459" s="26" t="s">
        <v>385</v>
      </c>
    </row>
    <row r="460" spans="1:10" ht="11" hidden="1" customHeight="1" outlineLevel="1" x14ac:dyDescent="0.25">
      <c r="A460" s="13" t="s">
        <v>428</v>
      </c>
      <c r="B460" s="30" t="s">
        <v>26</v>
      </c>
      <c r="C460" s="28" t="s">
        <v>1738</v>
      </c>
      <c r="D460" s="24" t="str">
        <f>HYPERLINK("https://agenda.liternet.ro/cronici/5minute.html","5 minute *)")</f>
        <v>5 minute *)</v>
      </c>
      <c r="E460" s="24"/>
      <c r="F460" s="24" t="s">
        <v>1446</v>
      </c>
      <c r="G460" s="24" t="s">
        <v>1447</v>
      </c>
      <c r="H460" s="24" t="s">
        <v>251</v>
      </c>
      <c r="I460" s="25"/>
      <c r="J460" s="26" t="s">
        <v>385</v>
      </c>
    </row>
    <row r="461" spans="1:10" ht="11" hidden="1" customHeight="1" outlineLevel="1" x14ac:dyDescent="0.25">
      <c r="A461" s="13" t="s">
        <v>428</v>
      </c>
      <c r="B461" s="30" t="s">
        <v>26</v>
      </c>
      <c r="C461" s="28" t="s">
        <v>1738</v>
      </c>
      <c r="D461" s="24" t="s">
        <v>1486</v>
      </c>
      <c r="E461" s="24"/>
      <c r="F461" s="24" t="s">
        <v>1487</v>
      </c>
      <c r="G461" s="24" t="s">
        <v>1488</v>
      </c>
      <c r="H461" s="24" t="s">
        <v>150</v>
      </c>
      <c r="I461" s="25"/>
      <c r="J461" s="26" t="s">
        <v>385</v>
      </c>
    </row>
    <row r="462" spans="1:10" ht="11" hidden="1" customHeight="1" outlineLevel="1" x14ac:dyDescent="0.25">
      <c r="A462" s="13" t="s">
        <v>428</v>
      </c>
      <c r="B462" s="30" t="s">
        <v>26</v>
      </c>
      <c r="C462" s="28" t="s">
        <v>1739</v>
      </c>
      <c r="D462" s="24" t="str">
        <f>HYPERLINK("https://agenda.liternet.ro/cronici/zombieland.html","Zombieland *)")</f>
        <v>Zombieland *)</v>
      </c>
      <c r="E462" s="24"/>
      <c r="F462" s="24" t="s">
        <v>1464</v>
      </c>
      <c r="G462" s="24" t="s">
        <v>1465</v>
      </c>
      <c r="H462" s="24" t="s">
        <v>132</v>
      </c>
      <c r="I462" s="25"/>
      <c r="J462" s="26" t="s">
        <v>385</v>
      </c>
    </row>
    <row r="463" spans="1:10" ht="11" hidden="1" customHeight="1" outlineLevel="1" x14ac:dyDescent="0.25">
      <c r="A463" s="13" t="s">
        <v>433</v>
      </c>
      <c r="B463" s="30" t="s">
        <v>28</v>
      </c>
      <c r="C463" s="28" t="s">
        <v>178</v>
      </c>
      <c r="D463" s="24" t="s">
        <v>1519</v>
      </c>
      <c r="E463" s="24"/>
      <c r="F463" s="24" t="s">
        <v>1520</v>
      </c>
      <c r="G463" s="24" t="s">
        <v>1521</v>
      </c>
      <c r="H463" s="24" t="s">
        <v>150</v>
      </c>
      <c r="I463" s="25"/>
      <c r="J463" s="26" t="s">
        <v>385</v>
      </c>
    </row>
    <row r="464" spans="1:10" ht="11" hidden="1" customHeight="1" outlineLevel="1" x14ac:dyDescent="0.25">
      <c r="A464" s="13" t="s">
        <v>433</v>
      </c>
      <c r="B464" s="30" t="s">
        <v>28</v>
      </c>
      <c r="C464" s="28" t="s">
        <v>160</v>
      </c>
      <c r="D464" s="24" t="s">
        <v>1523</v>
      </c>
      <c r="E464" s="24"/>
      <c r="F464" s="24" t="s">
        <v>1524</v>
      </c>
      <c r="G464" s="24" t="s">
        <v>1525</v>
      </c>
      <c r="H464" s="24" t="s">
        <v>184</v>
      </c>
      <c r="I464" s="25"/>
      <c r="J464" s="26" t="s">
        <v>385</v>
      </c>
    </row>
    <row r="465" spans="1:10" ht="11" hidden="1" customHeight="1" outlineLevel="1" x14ac:dyDescent="0.25">
      <c r="A465" s="13" t="s">
        <v>433</v>
      </c>
      <c r="B465" s="30" t="s">
        <v>28</v>
      </c>
      <c r="C465" s="28" t="s">
        <v>215</v>
      </c>
      <c r="D465" s="24" t="str">
        <f>HYPERLINK("https://agenda.liternet.ro/cronici/gethimtothegreek.html","Get Him to the Greek *)")</f>
        <v>Get Him to the Greek *)</v>
      </c>
      <c r="E465" s="24"/>
      <c r="F465" s="24" t="s">
        <v>1505</v>
      </c>
      <c r="G465" s="24" t="s">
        <v>1506</v>
      </c>
      <c r="H465" s="24" t="s">
        <v>132</v>
      </c>
      <c r="I465" s="25"/>
      <c r="J465" s="26" t="s">
        <v>385</v>
      </c>
    </row>
    <row r="466" spans="1:10" ht="11" hidden="1" customHeight="1" outlineLevel="1" x14ac:dyDescent="0.25">
      <c r="A466" s="13" t="s">
        <v>433</v>
      </c>
      <c r="B466" s="30" t="s">
        <v>28</v>
      </c>
      <c r="C466" s="28" t="s">
        <v>277</v>
      </c>
      <c r="D466" s="24" t="str">
        <f>HYPERLINK("https://agenda.liternet.ro/cronici/definitelymaybe.html","Definitely, Maybe *)")</f>
        <v>Definitely, Maybe *)</v>
      </c>
      <c r="E466" s="24"/>
      <c r="F466" s="24" t="s">
        <v>1516</v>
      </c>
      <c r="G466" s="24" t="s">
        <v>1517</v>
      </c>
      <c r="H466" s="24" t="s">
        <v>252</v>
      </c>
      <c r="I466" s="25"/>
      <c r="J466" s="26" t="s">
        <v>938</v>
      </c>
    </row>
    <row r="467" spans="1:10" ht="11" hidden="1" customHeight="1" outlineLevel="1" x14ac:dyDescent="0.25">
      <c r="A467" s="13" t="s">
        <v>433</v>
      </c>
      <c r="B467" s="30" t="s">
        <v>28</v>
      </c>
      <c r="C467" s="28" t="s">
        <v>190</v>
      </c>
      <c r="D467" s="24" t="s">
        <v>1526</v>
      </c>
      <c r="E467" s="24"/>
      <c r="F467" s="24" t="s">
        <v>1527</v>
      </c>
      <c r="G467" s="24" t="s">
        <v>1528</v>
      </c>
      <c r="H467" s="24" t="s">
        <v>184</v>
      </c>
      <c r="I467" s="25"/>
      <c r="J467" s="26" t="s">
        <v>385</v>
      </c>
    </row>
    <row r="468" spans="1:10" ht="11" hidden="1" customHeight="1" outlineLevel="1" x14ac:dyDescent="0.25">
      <c r="A468" s="13" t="s">
        <v>433</v>
      </c>
      <c r="B468" s="30" t="s">
        <v>28</v>
      </c>
      <c r="C468" s="28" t="s">
        <v>35</v>
      </c>
      <c r="D468" s="24" t="str">
        <f>HYPERLINK("https://agenda.liternet.ro/cronici/hostage.html","Hostage *)")</f>
        <v>Hostage *)</v>
      </c>
      <c r="E468" s="24"/>
      <c r="F468" s="24" t="s">
        <v>1499</v>
      </c>
      <c r="G468" s="24" t="s">
        <v>1500</v>
      </c>
      <c r="H468" s="24" t="s">
        <v>239</v>
      </c>
      <c r="I468" s="25"/>
      <c r="J468" s="26" t="s">
        <v>385</v>
      </c>
    </row>
    <row r="469" spans="1:10" ht="11" hidden="1" customHeight="1" outlineLevel="1" x14ac:dyDescent="0.25">
      <c r="A469" s="13" t="s">
        <v>433</v>
      </c>
      <c r="B469" s="30" t="s">
        <v>28</v>
      </c>
      <c r="C469" s="28" t="s">
        <v>35</v>
      </c>
      <c r="D469" s="24" t="str">
        <f>HYPERLINK("https://agenda.liternet.ro/cronici/completeunknown.html","Bob Dylan: A Complete Unknown *)")</f>
        <v>Bob Dylan: A Complete Unknown *)</v>
      </c>
      <c r="E469" s="24"/>
      <c r="F469" s="24" t="s">
        <v>1227</v>
      </c>
      <c r="G469" s="24" t="s">
        <v>1228</v>
      </c>
      <c r="H469" s="24" t="s">
        <v>221</v>
      </c>
      <c r="I469" s="25"/>
      <c r="J469" s="26" t="s">
        <v>385</v>
      </c>
    </row>
    <row r="470" spans="1:10" ht="11" hidden="1" customHeight="1" outlineLevel="1" x14ac:dyDescent="0.25">
      <c r="A470" s="13" t="s">
        <v>433</v>
      </c>
      <c r="B470" s="30" t="s">
        <v>28</v>
      </c>
      <c r="C470" s="28" t="s">
        <v>153</v>
      </c>
      <c r="D470" s="24" t="s">
        <v>964</v>
      </c>
      <c r="E470" s="24"/>
      <c r="F470" s="24" t="s">
        <v>965</v>
      </c>
      <c r="G470" s="24" t="s">
        <v>966</v>
      </c>
      <c r="H470" s="24" t="s">
        <v>134</v>
      </c>
      <c r="I470" s="25"/>
      <c r="J470" s="26" t="s">
        <v>385</v>
      </c>
    </row>
    <row r="471" spans="1:10" ht="11" hidden="1" customHeight="1" outlineLevel="1" x14ac:dyDescent="0.25">
      <c r="A471" s="13" t="s">
        <v>433</v>
      </c>
      <c r="B471" s="30" t="s">
        <v>28</v>
      </c>
      <c r="C471" s="28" t="s">
        <v>153</v>
      </c>
      <c r="D471" s="24" t="s">
        <v>1400</v>
      </c>
      <c r="E471" s="24"/>
      <c r="F471" s="24" t="s">
        <v>1401</v>
      </c>
      <c r="G471" s="24" t="s">
        <v>1402</v>
      </c>
      <c r="H471" s="24" t="s">
        <v>257</v>
      </c>
      <c r="I471" s="25"/>
      <c r="J471" s="26" t="s">
        <v>679</v>
      </c>
    </row>
    <row r="472" spans="1:10" ht="11" hidden="1" customHeight="1" outlineLevel="1" x14ac:dyDescent="0.25">
      <c r="A472" s="13" t="s">
        <v>433</v>
      </c>
      <c r="B472" s="30" t="s">
        <v>28</v>
      </c>
      <c r="C472" s="28" t="s">
        <v>65</v>
      </c>
      <c r="D472" s="24" t="str">
        <f>HYPERLINK("https://agenda.liternet.ro/cronici/transformers2.html","Transformers: Revenge of the Fallen *)")</f>
        <v>Transformers: Revenge of the Fallen *)</v>
      </c>
      <c r="E472" s="24"/>
      <c r="F472" s="24" t="s">
        <v>980</v>
      </c>
      <c r="G472" s="24" t="s">
        <v>1522</v>
      </c>
      <c r="H472" s="24" t="s">
        <v>150</v>
      </c>
      <c r="I472" s="25"/>
      <c r="J472" s="26" t="s">
        <v>385</v>
      </c>
    </row>
    <row r="473" spans="1:10" ht="11" hidden="1" customHeight="1" outlineLevel="1" x14ac:dyDescent="0.25">
      <c r="A473" s="13" t="s">
        <v>433</v>
      </c>
      <c r="B473" s="30" t="s">
        <v>28</v>
      </c>
      <c r="C473" s="28" t="s">
        <v>273</v>
      </c>
      <c r="D473" s="24" t="str">
        <f>HYPERLINK("https://agenda.liternet.ro/cronici/underthevolcano.html","Under the Volcano *)")</f>
        <v>Under the Volcano *)</v>
      </c>
      <c r="E473" s="24"/>
      <c r="F473" s="24" t="s">
        <v>1495</v>
      </c>
      <c r="G473" s="24" t="s">
        <v>1496</v>
      </c>
      <c r="H473" s="24" t="s">
        <v>143</v>
      </c>
      <c r="I473" s="25"/>
      <c r="J473" s="26" t="s">
        <v>385</v>
      </c>
    </row>
    <row r="474" spans="1:10" ht="11" hidden="1" customHeight="1" outlineLevel="1" x14ac:dyDescent="0.25">
      <c r="A474" s="13" t="s">
        <v>433</v>
      </c>
      <c r="B474" s="30" t="s">
        <v>28</v>
      </c>
      <c r="C474" s="28" t="s">
        <v>186</v>
      </c>
      <c r="D474" s="24" t="str">
        <f>HYPERLINK("https://agenda.liternet.ro/cronici/duse.html","Duse *)")</f>
        <v>Duse *)</v>
      </c>
      <c r="E474" s="24"/>
      <c r="F474" s="24" t="s">
        <v>1075</v>
      </c>
      <c r="G474" s="24" t="s">
        <v>1076</v>
      </c>
      <c r="H474" s="24" t="s">
        <v>184</v>
      </c>
      <c r="I474" s="25"/>
      <c r="J474" s="26" t="s">
        <v>385</v>
      </c>
    </row>
    <row r="475" spans="1:10" ht="11" hidden="1" customHeight="1" outlineLevel="1" x14ac:dyDescent="0.25">
      <c r="A475" s="13" t="s">
        <v>433</v>
      </c>
      <c r="B475" s="30" t="s">
        <v>28</v>
      </c>
      <c r="C475" s="28" t="s">
        <v>275</v>
      </c>
      <c r="D475" s="24" t="s">
        <v>1509</v>
      </c>
      <c r="E475" s="24"/>
      <c r="F475" s="24" t="s">
        <v>1510</v>
      </c>
      <c r="G475" s="24" t="s">
        <v>1511</v>
      </c>
      <c r="H475" s="24" t="s">
        <v>214</v>
      </c>
      <c r="I475" s="25"/>
      <c r="J475" s="26" t="s">
        <v>385</v>
      </c>
    </row>
    <row r="476" spans="1:10" ht="11" hidden="1" customHeight="1" outlineLevel="1" x14ac:dyDescent="0.25">
      <c r="A476" s="13" t="s">
        <v>433</v>
      </c>
      <c r="B476" s="30" t="s">
        <v>28</v>
      </c>
      <c r="C476" s="28" t="s">
        <v>131</v>
      </c>
      <c r="D476" s="24" t="s">
        <v>1512</v>
      </c>
      <c r="E476" s="24"/>
      <c r="F476" s="24" t="s">
        <v>1138</v>
      </c>
      <c r="G476" s="24" t="s">
        <v>1513</v>
      </c>
      <c r="H476" s="24" t="s">
        <v>206</v>
      </c>
      <c r="I476" s="25"/>
      <c r="J476" s="26" t="s">
        <v>938</v>
      </c>
    </row>
    <row r="477" spans="1:10" ht="11" hidden="1" customHeight="1" outlineLevel="1" x14ac:dyDescent="0.25">
      <c r="A477" s="13" t="s">
        <v>433</v>
      </c>
      <c r="B477" s="30" t="s">
        <v>28</v>
      </c>
      <c r="C477" s="28" t="s">
        <v>155</v>
      </c>
      <c r="D477" s="24" t="s">
        <v>967</v>
      </c>
      <c r="E477" s="24"/>
      <c r="F477" s="24" t="s">
        <v>968</v>
      </c>
      <c r="G477" s="24" t="s">
        <v>969</v>
      </c>
      <c r="H477" s="24" t="s">
        <v>132</v>
      </c>
      <c r="I477" s="25"/>
      <c r="J477" s="26" t="s">
        <v>385</v>
      </c>
    </row>
    <row r="478" spans="1:10" ht="11" hidden="1" customHeight="1" outlineLevel="1" x14ac:dyDescent="0.25">
      <c r="A478" s="13" t="s">
        <v>433</v>
      </c>
      <c r="B478" s="30" t="s">
        <v>28</v>
      </c>
      <c r="C478" s="28" t="s">
        <v>229</v>
      </c>
      <c r="D478" s="24" t="str">
        <f>HYPERLINK("https://agenda.liternet.ro/cronici/28weekslater.html","28 Weeks Later *)")</f>
        <v>28 Weeks Later *)</v>
      </c>
      <c r="E478" s="24"/>
      <c r="F478" s="24" t="s">
        <v>1501</v>
      </c>
      <c r="G478" s="24" t="s">
        <v>1502</v>
      </c>
      <c r="H478" s="24" t="s">
        <v>221</v>
      </c>
      <c r="I478" s="25"/>
      <c r="J478" s="26" t="s">
        <v>385</v>
      </c>
    </row>
    <row r="479" spans="1:10" ht="11" hidden="1" customHeight="1" outlineLevel="1" x14ac:dyDescent="0.25">
      <c r="A479" s="13" t="s">
        <v>433</v>
      </c>
      <c r="B479" s="30" t="s">
        <v>28</v>
      </c>
      <c r="C479" s="28" t="s">
        <v>274</v>
      </c>
      <c r="D479" s="24" t="str">
        <f>HYPERLINK("https://agenda.liternet.ro/cronici/aindaestouaqui.html","Ainda Estou Aqui / I'm Still Here *)")</f>
        <v>Ainda Estou Aqui / I'm Still Here *)</v>
      </c>
      <c r="E479" s="24"/>
      <c r="F479" s="24" t="s">
        <v>1503</v>
      </c>
      <c r="G479" s="24" t="s">
        <v>1504</v>
      </c>
      <c r="H479" s="24" t="s">
        <v>134</v>
      </c>
      <c r="I479" s="25"/>
      <c r="J479" s="26" t="s">
        <v>385</v>
      </c>
    </row>
    <row r="480" spans="1:10" ht="11" hidden="1" customHeight="1" outlineLevel="1" x14ac:dyDescent="0.25">
      <c r="A480" s="13" t="s">
        <v>433</v>
      </c>
      <c r="B480" s="30" t="s">
        <v>28</v>
      </c>
      <c r="C480" s="28" t="s">
        <v>276</v>
      </c>
      <c r="D480" s="24" t="str">
        <f>HYPERLINK("https://agenda.liternet.ro/cronici/takinglives.html","Taking Lives *)")</f>
        <v>Taking Lives *)</v>
      </c>
      <c r="E480" s="24"/>
      <c r="F480" s="24" t="s">
        <v>1514</v>
      </c>
      <c r="G480" s="24" t="s">
        <v>1515</v>
      </c>
      <c r="H480" s="24" t="s">
        <v>257</v>
      </c>
      <c r="I480" s="25"/>
      <c r="J480" s="26" t="s">
        <v>385</v>
      </c>
    </row>
    <row r="481" spans="1:10" ht="11" hidden="1" customHeight="1" outlineLevel="1" x14ac:dyDescent="0.25">
      <c r="A481" s="13" t="s">
        <v>433</v>
      </c>
      <c r="B481" s="30" t="s">
        <v>28</v>
      </c>
      <c r="C481" s="28" t="s">
        <v>162</v>
      </c>
      <c r="D481" s="24" t="str">
        <f>HYPERLINK("https://agenda.liternet.ro/cronici/hannibal.html","Hannibal *)")</f>
        <v>Hannibal *)</v>
      </c>
      <c r="E481" s="24"/>
      <c r="F481" s="24" t="s">
        <v>1153</v>
      </c>
      <c r="G481" s="24" t="s">
        <v>1518</v>
      </c>
      <c r="H481" s="24" t="s">
        <v>252</v>
      </c>
      <c r="I481" s="25"/>
      <c r="J481" s="26" t="s">
        <v>385</v>
      </c>
    </row>
    <row r="482" spans="1:10" ht="11" hidden="1" customHeight="1" outlineLevel="1" x14ac:dyDescent="0.25">
      <c r="A482" s="13" t="s">
        <v>433</v>
      </c>
      <c r="B482" s="30" t="s">
        <v>28</v>
      </c>
      <c r="C482" s="28" t="s">
        <v>157</v>
      </c>
      <c r="D482" s="24" t="s">
        <v>1155</v>
      </c>
      <c r="E482" s="24"/>
      <c r="F482" s="24" t="s">
        <v>1156</v>
      </c>
      <c r="G482" s="24" t="s">
        <v>1157</v>
      </c>
      <c r="H482" s="24" t="s">
        <v>150</v>
      </c>
      <c r="I482" s="25"/>
      <c r="J482" s="26" t="s">
        <v>391</v>
      </c>
    </row>
    <row r="483" spans="1:10" ht="11" hidden="1" customHeight="1" outlineLevel="1" x14ac:dyDescent="0.25">
      <c r="A483" s="13" t="s">
        <v>433</v>
      </c>
      <c r="B483" s="30" t="s">
        <v>28</v>
      </c>
      <c r="C483" s="28" t="s">
        <v>191</v>
      </c>
      <c r="D483" s="24" t="str">
        <f>HYPERLINK("https://agenda.liternet.ro/cronici/lobster.html","The Lobster *)")</f>
        <v>The Lobster *)</v>
      </c>
      <c r="E483" s="24"/>
      <c r="F483" s="24" t="s">
        <v>1529</v>
      </c>
      <c r="G483" s="24" t="s">
        <v>1530</v>
      </c>
      <c r="H483" s="24" t="s">
        <v>184</v>
      </c>
      <c r="I483" s="25"/>
      <c r="J483" s="26" t="s">
        <v>391</v>
      </c>
    </row>
    <row r="484" spans="1:10" ht="11" hidden="1" customHeight="1" outlineLevel="1" x14ac:dyDescent="0.25">
      <c r="A484" s="13" t="s">
        <v>433</v>
      </c>
      <c r="B484" s="30" t="s">
        <v>28</v>
      </c>
      <c r="C484" s="28" t="s">
        <v>158</v>
      </c>
      <c r="D484" s="24" t="str">
        <f>HYPERLINK("https://agenda.liternet.ro/cronici/youdontmesswiththezohan.html","You Don't Mess with the Zohan *)")</f>
        <v>You Don't Mess with the Zohan *)</v>
      </c>
      <c r="E484" s="24"/>
      <c r="F484" s="24" t="s">
        <v>1497</v>
      </c>
      <c r="G484" s="24" t="s">
        <v>1498</v>
      </c>
      <c r="H484" s="24" t="s">
        <v>247</v>
      </c>
      <c r="I484" s="25"/>
      <c r="J484" s="26" t="s">
        <v>938</v>
      </c>
    </row>
    <row r="485" spans="1:10" ht="11" hidden="1" customHeight="1" outlineLevel="1" x14ac:dyDescent="0.25">
      <c r="A485" s="13" t="s">
        <v>433</v>
      </c>
      <c r="B485" s="30" t="s">
        <v>28</v>
      </c>
      <c r="C485" s="28" t="s">
        <v>1744</v>
      </c>
      <c r="D485" s="24" t="s">
        <v>1507</v>
      </c>
      <c r="E485" s="24"/>
      <c r="F485" s="24" t="s">
        <v>1464</v>
      </c>
      <c r="G485" s="24" t="s">
        <v>1508</v>
      </c>
      <c r="H485" s="24" t="s">
        <v>132</v>
      </c>
      <c r="I485" s="25"/>
      <c r="J485" s="26" t="s">
        <v>385</v>
      </c>
    </row>
    <row r="486" spans="1:10" ht="11" hidden="1" customHeight="1" outlineLevel="1" x14ac:dyDescent="0.25">
      <c r="A486" s="13" t="s">
        <v>434</v>
      </c>
      <c r="B486" s="30" t="s">
        <v>30</v>
      </c>
      <c r="C486" s="28" t="s">
        <v>213</v>
      </c>
      <c r="D486" s="24" t="s">
        <v>1559</v>
      </c>
      <c r="E486" s="24"/>
      <c r="F486" s="24" t="s">
        <v>1560</v>
      </c>
      <c r="G486" s="24" t="s">
        <v>1561</v>
      </c>
      <c r="H486" s="24" t="s">
        <v>184</v>
      </c>
      <c r="I486" s="25"/>
      <c r="J486" s="26" t="s">
        <v>385</v>
      </c>
    </row>
    <row r="487" spans="1:10" ht="11" hidden="1" customHeight="1" outlineLevel="1" x14ac:dyDescent="0.25">
      <c r="A487" s="13" t="s">
        <v>434</v>
      </c>
      <c r="B487" s="30" t="s">
        <v>30</v>
      </c>
      <c r="C487" s="28" t="s">
        <v>160</v>
      </c>
      <c r="D487" s="24" t="str">
        <f>HYPERLINK("https://agenda.liternet.ro/cronici/runawaybride.html","Runaway Bride *)")</f>
        <v>Runaway Bride *)</v>
      </c>
      <c r="E487" s="24"/>
      <c r="F487" s="24" t="s">
        <v>1549</v>
      </c>
      <c r="G487" s="24" t="s">
        <v>1550</v>
      </c>
      <c r="H487" s="24" t="s">
        <v>206</v>
      </c>
      <c r="I487" s="25"/>
      <c r="J487" s="26" t="s">
        <v>679</v>
      </c>
    </row>
    <row r="488" spans="1:10" ht="11" hidden="1" customHeight="1" outlineLevel="1" x14ac:dyDescent="0.25">
      <c r="A488" s="13" t="s">
        <v>434</v>
      </c>
      <c r="B488" s="30" t="s">
        <v>30</v>
      </c>
      <c r="C488" s="28" t="s">
        <v>262</v>
      </c>
      <c r="D488" s="24" t="s">
        <v>1538</v>
      </c>
      <c r="E488" s="24"/>
      <c r="F488" s="24" t="s">
        <v>1539</v>
      </c>
      <c r="G488" s="24" t="s">
        <v>1540</v>
      </c>
      <c r="H488" s="24" t="s">
        <v>132</v>
      </c>
      <c r="I488" s="25"/>
      <c r="J488" s="26" t="s">
        <v>679</v>
      </c>
    </row>
    <row r="489" spans="1:10" ht="11" hidden="1" customHeight="1" outlineLevel="1" x14ac:dyDescent="0.25">
      <c r="A489" s="13" t="s">
        <v>434</v>
      </c>
      <c r="B489" s="30" t="s">
        <v>30</v>
      </c>
      <c r="C489" s="28" t="s">
        <v>280</v>
      </c>
      <c r="D489" s="24" t="s">
        <v>1556</v>
      </c>
      <c r="E489" s="24"/>
      <c r="F489" s="24" t="s">
        <v>1199</v>
      </c>
      <c r="G489" s="24" t="s">
        <v>1557</v>
      </c>
      <c r="H489" s="24" t="s">
        <v>150</v>
      </c>
      <c r="I489" s="25"/>
      <c r="J489" s="26" t="s">
        <v>679</v>
      </c>
    </row>
    <row r="490" spans="1:10" ht="11" hidden="1" customHeight="1" outlineLevel="1" x14ac:dyDescent="0.25">
      <c r="A490" s="13" t="s">
        <v>434</v>
      </c>
      <c r="B490" s="30" t="s">
        <v>30</v>
      </c>
      <c r="C490" s="28" t="s">
        <v>281</v>
      </c>
      <c r="D490" s="24" t="str">
        <f>HYPERLINK("https://agenda.liternet.ro/cronici/darkesthour.html","Darkest Hour *)")</f>
        <v>Darkest Hour *)</v>
      </c>
      <c r="E490" s="24"/>
      <c r="F490" s="24" t="s">
        <v>1562</v>
      </c>
      <c r="G490" s="24" t="s">
        <v>1563</v>
      </c>
      <c r="H490" s="24" t="s">
        <v>184</v>
      </c>
      <c r="I490" s="25"/>
      <c r="J490" s="26" t="s">
        <v>385</v>
      </c>
    </row>
    <row r="491" spans="1:10" ht="11" hidden="1" customHeight="1" outlineLevel="1" x14ac:dyDescent="0.25">
      <c r="A491" s="13" t="s">
        <v>434</v>
      </c>
      <c r="B491" s="30" t="s">
        <v>30</v>
      </c>
      <c r="C491" s="28" t="s">
        <v>35</v>
      </c>
      <c r="D491" s="24" t="s">
        <v>1533</v>
      </c>
      <c r="E491" s="24"/>
      <c r="F491" s="24" t="s">
        <v>1534</v>
      </c>
      <c r="G491" s="24" t="s">
        <v>1535</v>
      </c>
      <c r="H491" s="24" t="s">
        <v>221</v>
      </c>
      <c r="I491" s="25"/>
      <c r="J491" s="26" t="s">
        <v>385</v>
      </c>
    </row>
    <row r="492" spans="1:10" ht="11" hidden="1" customHeight="1" outlineLevel="1" x14ac:dyDescent="0.25">
      <c r="A492" s="13" t="s">
        <v>434</v>
      </c>
      <c r="B492" s="30" t="s">
        <v>30</v>
      </c>
      <c r="C492" s="28" t="s">
        <v>35</v>
      </c>
      <c r="D492" s="24" t="s">
        <v>1543</v>
      </c>
      <c r="E492" s="24"/>
      <c r="F492" s="24" t="s">
        <v>1544</v>
      </c>
      <c r="G492" s="24" t="s">
        <v>1545</v>
      </c>
      <c r="H492" s="24" t="s">
        <v>214</v>
      </c>
      <c r="I492" s="25"/>
      <c r="J492" s="26" t="s">
        <v>385</v>
      </c>
    </row>
    <row r="493" spans="1:10" ht="11" hidden="1" customHeight="1" outlineLevel="1" x14ac:dyDescent="0.25">
      <c r="A493" s="13" t="s">
        <v>434</v>
      </c>
      <c r="B493" s="30" t="s">
        <v>30</v>
      </c>
      <c r="C493" s="28" t="s">
        <v>35</v>
      </c>
      <c r="D493" s="24" t="s">
        <v>1565</v>
      </c>
      <c r="E493" s="24"/>
      <c r="F493" s="24" t="s">
        <v>1566</v>
      </c>
      <c r="G493" s="24" t="s">
        <v>1567</v>
      </c>
      <c r="H493" s="24" t="s">
        <v>196</v>
      </c>
      <c r="I493" s="25"/>
      <c r="J493" s="26" t="s">
        <v>385</v>
      </c>
    </row>
    <row r="494" spans="1:10" ht="11" hidden="1" customHeight="1" outlineLevel="1" x14ac:dyDescent="0.25">
      <c r="A494" s="13" t="s">
        <v>434</v>
      </c>
      <c r="B494" s="30" t="s">
        <v>30</v>
      </c>
      <c r="C494" s="28" t="s">
        <v>153</v>
      </c>
      <c r="D494" s="24" t="s">
        <v>1551</v>
      </c>
      <c r="E494" s="24"/>
      <c r="F494" s="24" t="s">
        <v>1552</v>
      </c>
      <c r="G494" s="24" t="s">
        <v>1553</v>
      </c>
      <c r="H494" s="24" t="s">
        <v>257</v>
      </c>
      <c r="I494" s="25"/>
      <c r="J494" s="26" t="s">
        <v>385</v>
      </c>
    </row>
    <row r="495" spans="1:10" ht="11" hidden="1" customHeight="1" outlineLevel="1" x14ac:dyDescent="0.25">
      <c r="A495" s="13" t="s">
        <v>434</v>
      </c>
      <c r="B495" s="30" t="s">
        <v>30</v>
      </c>
      <c r="C495" s="28" t="s">
        <v>153</v>
      </c>
      <c r="D495" s="24" t="s">
        <v>1271</v>
      </c>
      <c r="E495" s="24"/>
      <c r="F495" s="24" t="s">
        <v>1272</v>
      </c>
      <c r="G495" s="24" t="s">
        <v>1273</v>
      </c>
      <c r="H495" s="24" t="s">
        <v>134</v>
      </c>
      <c r="I495" s="25"/>
      <c r="J495" s="26" t="s">
        <v>385</v>
      </c>
    </row>
    <row r="496" spans="1:10" ht="11" hidden="1" customHeight="1" outlineLevel="1" x14ac:dyDescent="0.25">
      <c r="A496" s="13" t="s">
        <v>434</v>
      </c>
      <c r="B496" s="30" t="s">
        <v>30</v>
      </c>
      <c r="C496" s="28" t="s">
        <v>65</v>
      </c>
      <c r="D496" s="24" t="s">
        <v>1571</v>
      </c>
      <c r="E496" s="24"/>
      <c r="F496" s="24" t="s">
        <v>1572</v>
      </c>
      <c r="G496" s="24" t="s">
        <v>1573</v>
      </c>
      <c r="H496" s="24" t="s">
        <v>252</v>
      </c>
      <c r="I496" s="25"/>
      <c r="J496" s="26" t="s">
        <v>385</v>
      </c>
    </row>
    <row r="497" spans="1:10" ht="11" hidden="1" customHeight="1" outlineLevel="1" x14ac:dyDescent="0.25">
      <c r="A497" s="13" t="s">
        <v>434</v>
      </c>
      <c r="B497" s="30" t="s">
        <v>30</v>
      </c>
      <c r="C497" s="28" t="s">
        <v>71</v>
      </c>
      <c r="D497" s="24" t="s">
        <v>970</v>
      </c>
      <c r="E497" s="24"/>
      <c r="F497" s="24">
        <v>0</v>
      </c>
      <c r="G497" s="24" t="s">
        <v>971</v>
      </c>
      <c r="H497" s="24" t="s">
        <v>150</v>
      </c>
      <c r="I497" s="25"/>
      <c r="J497" s="26" t="s">
        <v>385</v>
      </c>
    </row>
    <row r="498" spans="1:10" ht="11" hidden="1" customHeight="1" outlineLevel="1" x14ac:dyDescent="0.25">
      <c r="A498" s="13" t="s">
        <v>434</v>
      </c>
      <c r="B498" s="30" t="s">
        <v>30</v>
      </c>
      <c r="C498" s="28" t="s">
        <v>186</v>
      </c>
      <c r="D498" s="24" t="s">
        <v>1546</v>
      </c>
      <c r="E498" s="24"/>
      <c r="F498" s="24" t="s">
        <v>1547</v>
      </c>
      <c r="G498" s="24" t="s">
        <v>1548</v>
      </c>
      <c r="H498" s="24" t="s">
        <v>214</v>
      </c>
      <c r="I498" s="25"/>
      <c r="J498" s="26" t="s">
        <v>385</v>
      </c>
    </row>
    <row r="499" spans="1:10" ht="11" hidden="1" customHeight="1" outlineLevel="1" x14ac:dyDescent="0.25">
      <c r="A499" s="13" t="s">
        <v>434</v>
      </c>
      <c r="B499" s="30" t="s">
        <v>30</v>
      </c>
      <c r="C499" s="28" t="s">
        <v>186</v>
      </c>
      <c r="D499" s="24" t="str">
        <f>HYPERLINK("https://agenda.liternet.ro/cronici/et.html","E.T. *)")</f>
        <v>E.T. *)</v>
      </c>
      <c r="E499" s="24"/>
      <c r="F499" s="24" t="s">
        <v>1323</v>
      </c>
      <c r="G499" s="24" t="s">
        <v>1564</v>
      </c>
      <c r="H499" s="24" t="s">
        <v>184</v>
      </c>
      <c r="I499" s="25"/>
      <c r="J499" s="26" t="s">
        <v>391</v>
      </c>
    </row>
    <row r="500" spans="1:10" ht="11" hidden="1" customHeight="1" outlineLevel="1" x14ac:dyDescent="0.25">
      <c r="A500" s="13" t="s">
        <v>434</v>
      </c>
      <c r="B500" s="30" t="s">
        <v>30</v>
      </c>
      <c r="C500" s="28" t="s">
        <v>278</v>
      </c>
      <c r="D500" s="24" t="s">
        <v>1531</v>
      </c>
      <c r="E500" s="24"/>
      <c r="F500" s="24" t="s">
        <v>1321</v>
      </c>
      <c r="G500" s="24" t="s">
        <v>1532</v>
      </c>
      <c r="H500" s="24" t="s">
        <v>45</v>
      </c>
      <c r="I500" s="25"/>
      <c r="J500" s="26" t="s">
        <v>385</v>
      </c>
    </row>
    <row r="501" spans="1:10" ht="11" hidden="1" customHeight="1" outlineLevel="1" x14ac:dyDescent="0.25">
      <c r="A501" s="13" t="s">
        <v>434</v>
      </c>
      <c r="B501" s="30" t="s">
        <v>30</v>
      </c>
      <c r="C501" s="28" t="s">
        <v>151</v>
      </c>
      <c r="D501" s="24" t="str">
        <f>HYPERLINK("https://agenda.liternet.ro/cronici/creator.html","The Creator *)")</f>
        <v>The Creator *)</v>
      </c>
      <c r="E501" s="24"/>
      <c r="F501" s="24" t="s">
        <v>1255</v>
      </c>
      <c r="G501" s="24" t="s">
        <v>1256</v>
      </c>
      <c r="H501" s="24" t="s">
        <v>134</v>
      </c>
      <c r="I501" s="25"/>
      <c r="J501" s="26" t="s">
        <v>385</v>
      </c>
    </row>
    <row r="502" spans="1:10" ht="11" hidden="1" customHeight="1" outlineLevel="1" x14ac:dyDescent="0.25">
      <c r="A502" s="13" t="s">
        <v>434</v>
      </c>
      <c r="B502" s="30" t="s">
        <v>30</v>
      </c>
      <c r="C502" s="28" t="s">
        <v>274</v>
      </c>
      <c r="D502" s="24" t="s">
        <v>1568</v>
      </c>
      <c r="E502" s="24"/>
      <c r="F502" s="24" t="s">
        <v>1569</v>
      </c>
      <c r="G502" s="24" t="s">
        <v>1570</v>
      </c>
      <c r="H502" s="24" t="s">
        <v>196</v>
      </c>
      <c r="I502" s="25"/>
      <c r="J502" s="26" t="s">
        <v>385</v>
      </c>
    </row>
    <row r="503" spans="1:10" ht="11" hidden="1" customHeight="1" outlineLevel="1" x14ac:dyDescent="0.25">
      <c r="A503" s="13" t="s">
        <v>434</v>
      </c>
      <c r="B503" s="30" t="s">
        <v>30</v>
      </c>
      <c r="C503" s="28" t="s">
        <v>279</v>
      </c>
      <c r="D503" s="24" t="s">
        <v>1554</v>
      </c>
      <c r="E503" s="24"/>
      <c r="F503" s="24" t="s">
        <v>1199</v>
      </c>
      <c r="G503" s="24" t="s">
        <v>1555</v>
      </c>
      <c r="H503" s="24" t="s">
        <v>257</v>
      </c>
      <c r="I503" s="25"/>
      <c r="J503" s="26" t="s">
        <v>938</v>
      </c>
    </row>
    <row r="504" spans="1:10" ht="11" hidden="1" customHeight="1" outlineLevel="1" x14ac:dyDescent="0.25">
      <c r="A504" s="13" t="s">
        <v>434</v>
      </c>
      <c r="B504" s="30" t="s">
        <v>30</v>
      </c>
      <c r="C504" s="28" t="s">
        <v>152</v>
      </c>
      <c r="D504" s="24" t="str">
        <f>HYPERLINK("https://agenda.liternet.ro/cronici/harrypotter.html","Harry Potter and the Philosophal Stone *)")</f>
        <v>Harry Potter and the Philosophal Stone *)</v>
      </c>
      <c r="E504" s="24"/>
      <c r="F504" s="24" t="s">
        <v>985</v>
      </c>
      <c r="G504" s="24" t="s">
        <v>986</v>
      </c>
      <c r="H504" s="24" t="s">
        <v>164</v>
      </c>
      <c r="I504" s="25"/>
      <c r="J504" s="26" t="s">
        <v>938</v>
      </c>
    </row>
    <row r="505" spans="1:10" ht="11" hidden="1" customHeight="1" outlineLevel="1" x14ac:dyDescent="0.25">
      <c r="A505" s="13" t="s">
        <v>434</v>
      </c>
      <c r="B505" s="30" t="s">
        <v>30</v>
      </c>
      <c r="C505" s="28" t="s">
        <v>156</v>
      </c>
      <c r="D505" s="24" t="s">
        <v>939</v>
      </c>
      <c r="E505" s="24"/>
      <c r="F505" s="24" t="s">
        <v>940</v>
      </c>
      <c r="G505" s="24" t="s">
        <v>941</v>
      </c>
      <c r="H505" s="24" t="s">
        <v>132</v>
      </c>
      <c r="I505" s="25"/>
      <c r="J505" s="26" t="s">
        <v>385</v>
      </c>
    </row>
    <row r="506" spans="1:10" ht="11" hidden="1" customHeight="1" outlineLevel="1" x14ac:dyDescent="0.25">
      <c r="A506" s="13" t="s">
        <v>434</v>
      </c>
      <c r="B506" s="30" t="s">
        <v>30</v>
      </c>
      <c r="C506" s="28" t="s">
        <v>1740</v>
      </c>
      <c r="D506" s="24" t="str">
        <f>HYPERLINK("https://agenda.liternet.ro/cronici/gladiator.html","Gladiator *)")</f>
        <v>Gladiator *)</v>
      </c>
      <c r="E506" s="24"/>
      <c r="F506" s="24" t="s">
        <v>1153</v>
      </c>
      <c r="G506" s="24" t="s">
        <v>1558</v>
      </c>
      <c r="H506" s="24" t="s">
        <v>150</v>
      </c>
      <c r="I506" s="25"/>
      <c r="J506" s="26" t="s">
        <v>679</v>
      </c>
    </row>
    <row r="507" spans="1:10" ht="11" hidden="1" customHeight="1" outlineLevel="1" x14ac:dyDescent="0.25">
      <c r="A507" s="13" t="s">
        <v>434</v>
      </c>
      <c r="B507" s="30" t="s">
        <v>30</v>
      </c>
      <c r="C507" s="28" t="s">
        <v>1741</v>
      </c>
      <c r="D507" s="24" t="s">
        <v>1536</v>
      </c>
      <c r="E507" s="24"/>
      <c r="F507" s="24" t="s">
        <v>1389</v>
      </c>
      <c r="G507" s="24" t="s">
        <v>1537</v>
      </c>
      <c r="H507" s="24" t="s">
        <v>221</v>
      </c>
      <c r="I507" s="25"/>
      <c r="J507" s="26" t="s">
        <v>385</v>
      </c>
    </row>
    <row r="508" spans="1:10" ht="11" hidden="1" customHeight="1" outlineLevel="1" x14ac:dyDescent="0.25">
      <c r="A508" s="13" t="s">
        <v>434</v>
      </c>
      <c r="B508" s="30" t="s">
        <v>30</v>
      </c>
      <c r="C508" s="28" t="s">
        <v>1742</v>
      </c>
      <c r="D508" s="24" t="str">
        <f>HYPERLINK("https://agenda.liternet.ro/cronici/weapons.html","Weapons *)")</f>
        <v>Weapons *)</v>
      </c>
      <c r="E508" s="24"/>
      <c r="F508" s="24" t="s">
        <v>1541</v>
      </c>
      <c r="G508" s="24" t="s">
        <v>1542</v>
      </c>
      <c r="H508" s="24" t="s">
        <v>132</v>
      </c>
      <c r="I508" s="25"/>
      <c r="J508" s="26" t="s">
        <v>385</v>
      </c>
    </row>
    <row r="509" spans="1:10" ht="20.5" customHeight="1" collapsed="1" thickBot="1" x14ac:dyDescent="0.3">
      <c r="B509" s="34" t="s">
        <v>282</v>
      </c>
      <c r="H509" s="1"/>
    </row>
    <row r="510" spans="1:10" s="23" customFormat="1" ht="12" thickBot="1" x14ac:dyDescent="0.4">
      <c r="A510" s="13"/>
      <c r="B510" s="17" t="s">
        <v>1</v>
      </c>
      <c r="C510" s="18" t="s">
        <v>2</v>
      </c>
      <c r="D510" s="19" t="s">
        <v>3</v>
      </c>
      <c r="E510" s="19"/>
      <c r="F510" s="19" t="s">
        <v>5</v>
      </c>
      <c r="G510" s="19" t="s">
        <v>6</v>
      </c>
      <c r="H510" s="19" t="s">
        <v>283</v>
      </c>
      <c r="I510" s="36" t="s">
        <v>8</v>
      </c>
      <c r="J510" s="22" t="s">
        <v>9</v>
      </c>
    </row>
    <row r="511" spans="1:10" ht="11" customHeight="1" thickTop="1" x14ac:dyDescent="0.25">
      <c r="A511" s="13" t="s">
        <v>400</v>
      </c>
      <c r="B511" s="30" t="s">
        <v>13</v>
      </c>
      <c r="C511" s="28" t="s">
        <v>243</v>
      </c>
      <c r="D511" s="24" t="s">
        <v>1645</v>
      </c>
      <c r="E511" s="24"/>
      <c r="F511" s="24" t="s">
        <v>1646</v>
      </c>
      <c r="G511" s="24" t="s">
        <v>1647</v>
      </c>
      <c r="H511" s="24" t="s">
        <v>321</v>
      </c>
      <c r="I511" s="25" t="s">
        <v>322</v>
      </c>
      <c r="J511" s="26" t="s">
        <v>385</v>
      </c>
    </row>
    <row r="512" spans="1:10" ht="11" customHeight="1" x14ac:dyDescent="0.25">
      <c r="A512" s="13" t="s">
        <v>400</v>
      </c>
      <c r="B512" s="30" t="s">
        <v>13</v>
      </c>
      <c r="C512" s="28" t="s">
        <v>24</v>
      </c>
      <c r="D512" s="24" t="str">
        <f>HYPERLINK("https://agenda.liternet.ro/cronici/lolitakubrick.html","Lolita *)")</f>
        <v>Lolita *)</v>
      </c>
      <c r="E512" s="24"/>
      <c r="F512" s="24" t="s">
        <v>1574</v>
      </c>
      <c r="G512" s="24" t="s">
        <v>1575</v>
      </c>
      <c r="H512" s="24" t="s">
        <v>284</v>
      </c>
      <c r="I512" s="25" t="s">
        <v>285</v>
      </c>
      <c r="J512" s="26" t="s">
        <v>391</v>
      </c>
    </row>
    <row r="513" spans="1:10" ht="11" customHeight="1" x14ac:dyDescent="0.25">
      <c r="A513" s="13" t="s">
        <v>1577</v>
      </c>
      <c r="B513" s="30" t="s">
        <v>301</v>
      </c>
      <c r="C513" s="28" t="s">
        <v>46</v>
      </c>
      <c r="D513" s="24" t="str">
        <f>HYPERLINK("https://agenda.liternet.ro/cronici/killbill1.html","Kill Bill: The Whole Bloody Affair *)")</f>
        <v>Kill Bill: The Whole Bloody Affair *)</v>
      </c>
      <c r="E513" s="24"/>
      <c r="F513" s="24" t="s">
        <v>1491</v>
      </c>
      <c r="G513" s="24" t="s">
        <v>1576</v>
      </c>
      <c r="H513" s="24" t="s">
        <v>302</v>
      </c>
      <c r="I513" s="25" t="s">
        <v>303</v>
      </c>
      <c r="J513" s="26" t="s">
        <v>385</v>
      </c>
    </row>
    <row r="514" spans="1:10" ht="11" customHeight="1" x14ac:dyDescent="0.25">
      <c r="A514" s="13" t="s">
        <v>400</v>
      </c>
      <c r="B514" s="30" t="s">
        <v>13</v>
      </c>
      <c r="C514" s="28" t="s">
        <v>52</v>
      </c>
      <c r="D514" s="24" t="str">
        <f>HYPERLINK("https://agenda.liternet.ro/cronici/orwell225.html","Orwell: 2+2=5 *)")</f>
        <v>Orwell: 2+2=5 *)</v>
      </c>
      <c r="E514" s="24"/>
      <c r="F514" s="24" t="s">
        <v>1625</v>
      </c>
      <c r="G514" s="24" t="s">
        <v>1626</v>
      </c>
      <c r="H514" s="24" t="s">
        <v>318</v>
      </c>
      <c r="I514" s="25" t="s">
        <v>319</v>
      </c>
      <c r="J514" s="26" t="s">
        <v>385</v>
      </c>
    </row>
    <row r="515" spans="1:10" ht="11" customHeight="1" x14ac:dyDescent="0.25">
      <c r="A515" s="13" t="s">
        <v>400</v>
      </c>
      <c r="B515" s="30" t="s">
        <v>13</v>
      </c>
      <c r="C515" s="28" t="s">
        <v>52</v>
      </c>
      <c r="D515" s="24" t="str">
        <f>HYPERLINK("https://agenda.liternet.ro/cronici/deuxpersonnesechangeantdelasalive.html","Deux personnes échangeant de la salive *)")</f>
        <v>Deux personnes échangeant de la salive *)</v>
      </c>
      <c r="E515" s="24"/>
      <c r="F515" s="24" t="s">
        <v>1648</v>
      </c>
      <c r="G515" s="24" t="s">
        <v>1649</v>
      </c>
      <c r="H515" s="24" t="s">
        <v>321</v>
      </c>
      <c r="I515" s="25" t="s">
        <v>322</v>
      </c>
      <c r="J515" s="26" t="s">
        <v>385</v>
      </c>
    </row>
    <row r="516" spans="1:10" ht="11" customHeight="1" x14ac:dyDescent="0.25">
      <c r="A516" s="13" t="s">
        <v>400</v>
      </c>
      <c r="B516" s="30" t="s">
        <v>13</v>
      </c>
      <c r="C516" s="28" t="s">
        <v>35</v>
      </c>
      <c r="D516" s="24" t="s">
        <v>286</v>
      </c>
      <c r="E516" s="24"/>
      <c r="F516" s="24" t="s">
        <v>287</v>
      </c>
      <c r="G516" s="24" t="s">
        <v>288</v>
      </c>
      <c r="H516" s="24" t="s">
        <v>284</v>
      </c>
      <c r="I516" s="25" t="s">
        <v>12</v>
      </c>
      <c r="J516" s="26" t="s">
        <v>385</v>
      </c>
    </row>
    <row r="517" spans="1:10" ht="11" customHeight="1" x14ac:dyDescent="0.25">
      <c r="A517" s="13" t="s">
        <v>400</v>
      </c>
      <c r="B517" s="30" t="s">
        <v>13</v>
      </c>
      <c r="C517" s="28" t="s">
        <v>65</v>
      </c>
      <c r="D517" s="24" t="s">
        <v>1585</v>
      </c>
      <c r="E517" s="24"/>
      <c r="F517" s="24" t="s">
        <v>1586</v>
      </c>
      <c r="G517" s="24" t="s">
        <v>1587</v>
      </c>
      <c r="H517" s="24" t="s">
        <v>312</v>
      </c>
      <c r="I517" s="25" t="s">
        <v>313</v>
      </c>
      <c r="J517" s="26" t="s">
        <v>385</v>
      </c>
    </row>
    <row r="518" spans="1:10" ht="11" customHeight="1" x14ac:dyDescent="0.25">
      <c r="A518" s="13" t="s">
        <v>460</v>
      </c>
      <c r="B518" s="30" t="s">
        <v>43</v>
      </c>
      <c r="C518" s="28" t="s">
        <v>138</v>
      </c>
      <c r="D518" s="24" t="s">
        <v>1650</v>
      </c>
      <c r="E518" s="24"/>
      <c r="F518" s="24" t="s">
        <v>1651</v>
      </c>
      <c r="G518" s="24" t="s">
        <v>1652</v>
      </c>
      <c r="H518" s="24" t="s">
        <v>321</v>
      </c>
      <c r="I518" s="25" t="s">
        <v>322</v>
      </c>
      <c r="J518" s="26" t="s">
        <v>385</v>
      </c>
    </row>
    <row r="519" spans="1:10" ht="11" customHeight="1" x14ac:dyDescent="0.25">
      <c r="A519" s="13" t="s">
        <v>460</v>
      </c>
      <c r="B519" s="30" t="s">
        <v>43</v>
      </c>
      <c r="C519" s="28" t="s">
        <v>177</v>
      </c>
      <c r="D519" s="24" t="s">
        <v>1588</v>
      </c>
      <c r="E519" s="24"/>
      <c r="F519" s="24" t="s">
        <v>1589</v>
      </c>
      <c r="G519" s="24" t="s">
        <v>1590</v>
      </c>
      <c r="H519" s="24" t="s">
        <v>312</v>
      </c>
      <c r="I519" s="25" t="s">
        <v>313</v>
      </c>
      <c r="J519" s="26" t="s">
        <v>385</v>
      </c>
    </row>
    <row r="520" spans="1:10" ht="11" customHeight="1" x14ac:dyDescent="0.25">
      <c r="A520" s="13" t="s">
        <v>460</v>
      </c>
      <c r="B520" s="30" t="s">
        <v>43</v>
      </c>
      <c r="C520" s="28" t="s">
        <v>44</v>
      </c>
      <c r="D520" s="24" t="str">
        <f>HYPERLINK("https://agenda.liternet.ro/cronici/superbad.html","SuperBad *)")</f>
        <v>SuperBad *)</v>
      </c>
      <c r="E520" s="24"/>
      <c r="F520" s="24" t="s">
        <v>1384</v>
      </c>
      <c r="G520" s="24" t="s">
        <v>1682</v>
      </c>
      <c r="H520" s="24" t="s">
        <v>325</v>
      </c>
      <c r="I520" s="25" t="s">
        <v>326</v>
      </c>
      <c r="J520" s="26" t="s">
        <v>679</v>
      </c>
    </row>
    <row r="521" spans="1:10" ht="11" customHeight="1" x14ac:dyDescent="0.25">
      <c r="A521" s="13" t="s">
        <v>460</v>
      </c>
      <c r="B521" s="30" t="s">
        <v>43</v>
      </c>
      <c r="C521" s="28" t="s">
        <v>243</v>
      </c>
      <c r="D521" s="24" t="str">
        <f>HYPERLINK("https://agenda.liternet.ro/cronici/primavera.html","Primavera *)")</f>
        <v>Primavera *)</v>
      </c>
      <c r="E521" s="24"/>
      <c r="F521" s="24" t="s">
        <v>1578</v>
      </c>
      <c r="G521" s="24" t="s">
        <v>1579</v>
      </c>
      <c r="H521" s="24" t="s">
        <v>302</v>
      </c>
      <c r="I521" s="25" t="s">
        <v>303</v>
      </c>
      <c r="J521" s="26" t="s">
        <v>385</v>
      </c>
    </row>
    <row r="522" spans="1:10" ht="11" customHeight="1" x14ac:dyDescent="0.25">
      <c r="A522" s="13" t="s">
        <v>460</v>
      </c>
      <c r="B522" s="30" t="s">
        <v>43</v>
      </c>
      <c r="C522" s="28" t="s">
        <v>243</v>
      </c>
      <c r="D522" s="24" t="s">
        <v>1653</v>
      </c>
      <c r="E522" s="24"/>
      <c r="F522" s="24">
        <v>0</v>
      </c>
      <c r="G522" s="24" t="s">
        <v>1654</v>
      </c>
      <c r="H522" s="24" t="s">
        <v>321</v>
      </c>
      <c r="I522" s="25" t="s">
        <v>322</v>
      </c>
      <c r="J522" s="26" t="s">
        <v>385</v>
      </c>
    </row>
    <row r="523" spans="1:10" ht="11" customHeight="1" x14ac:dyDescent="0.25">
      <c r="A523" s="13" t="s">
        <v>460</v>
      </c>
      <c r="B523" s="30" t="s">
        <v>43</v>
      </c>
      <c r="C523" s="28" t="s">
        <v>24</v>
      </c>
      <c r="D523" s="24" t="s">
        <v>1591</v>
      </c>
      <c r="E523" s="24"/>
      <c r="F523" s="24" t="s">
        <v>1592</v>
      </c>
      <c r="G523" s="24" t="s">
        <v>1593</v>
      </c>
      <c r="H523" s="24" t="s">
        <v>312</v>
      </c>
      <c r="I523" s="25" t="s">
        <v>313</v>
      </c>
      <c r="J523" s="26" t="s">
        <v>385</v>
      </c>
    </row>
    <row r="524" spans="1:10" ht="11" customHeight="1" x14ac:dyDescent="0.25">
      <c r="A524" s="13" t="s">
        <v>460</v>
      </c>
      <c r="B524" s="30" t="s">
        <v>43</v>
      </c>
      <c r="C524" s="28" t="s">
        <v>178</v>
      </c>
      <c r="D524" s="24" t="s">
        <v>289</v>
      </c>
      <c r="E524" s="24"/>
      <c r="F524" s="24" t="s">
        <v>290</v>
      </c>
      <c r="G524" s="24" t="s">
        <v>288</v>
      </c>
      <c r="H524" s="24" t="s">
        <v>284</v>
      </c>
      <c r="I524" s="25" t="s">
        <v>12</v>
      </c>
      <c r="J524" s="26" t="s">
        <v>385</v>
      </c>
    </row>
    <row r="525" spans="1:10" ht="11" customHeight="1" x14ac:dyDescent="0.25">
      <c r="A525" s="13" t="s">
        <v>460</v>
      </c>
      <c r="B525" s="30" t="s">
        <v>43</v>
      </c>
      <c r="C525" s="28" t="s">
        <v>178</v>
      </c>
      <c r="D525" s="24" t="s">
        <v>1655</v>
      </c>
      <c r="E525" s="24"/>
      <c r="F525" s="24" t="s">
        <v>1656</v>
      </c>
      <c r="G525" s="24" t="s">
        <v>1657</v>
      </c>
      <c r="H525" s="24" t="s">
        <v>321</v>
      </c>
      <c r="I525" s="25" t="s">
        <v>322</v>
      </c>
      <c r="J525" s="26" t="s">
        <v>385</v>
      </c>
    </row>
    <row r="526" spans="1:10" ht="11" customHeight="1" x14ac:dyDescent="0.25">
      <c r="A526" s="13" t="s">
        <v>460</v>
      </c>
      <c r="B526" s="30" t="s">
        <v>43</v>
      </c>
      <c r="C526" s="28" t="s">
        <v>178</v>
      </c>
      <c r="D526" s="24" t="s">
        <v>1683</v>
      </c>
      <c r="E526" s="24"/>
      <c r="F526" s="24" t="s">
        <v>1684</v>
      </c>
      <c r="G526" s="24" t="s">
        <v>1685</v>
      </c>
      <c r="H526" s="24" t="s">
        <v>325</v>
      </c>
      <c r="I526" s="25" t="s">
        <v>326</v>
      </c>
      <c r="J526" s="26" t="s">
        <v>385</v>
      </c>
    </row>
    <row r="527" spans="1:10" ht="11" customHeight="1" x14ac:dyDescent="0.25">
      <c r="A527" s="13" t="s">
        <v>460</v>
      </c>
      <c r="B527" s="30" t="s">
        <v>43</v>
      </c>
      <c r="C527" s="28" t="s">
        <v>235</v>
      </c>
      <c r="D527" s="24" t="s">
        <v>291</v>
      </c>
      <c r="E527" s="24"/>
      <c r="F527" s="24" t="s">
        <v>292</v>
      </c>
      <c r="G527" s="24" t="s">
        <v>293</v>
      </c>
      <c r="H527" s="24" t="s">
        <v>284</v>
      </c>
      <c r="I527" s="25" t="s">
        <v>12</v>
      </c>
      <c r="J527" s="26" t="s">
        <v>385</v>
      </c>
    </row>
    <row r="528" spans="1:10" ht="11" customHeight="1" x14ac:dyDescent="0.25">
      <c r="A528" s="13" t="s">
        <v>460</v>
      </c>
      <c r="B528" s="30" t="s">
        <v>43</v>
      </c>
      <c r="C528" s="28" t="s">
        <v>35</v>
      </c>
      <c r="D528" s="24" t="s">
        <v>1594</v>
      </c>
      <c r="E528" s="24"/>
      <c r="F528" s="24" t="s">
        <v>1595</v>
      </c>
      <c r="G528" s="24" t="s">
        <v>1596</v>
      </c>
      <c r="H528" s="24" t="s">
        <v>312</v>
      </c>
      <c r="I528" s="25" t="s">
        <v>313</v>
      </c>
      <c r="J528" s="26" t="s">
        <v>385</v>
      </c>
    </row>
    <row r="529" spans="1:10" ht="11" customHeight="1" x14ac:dyDescent="0.25">
      <c r="A529" s="13" t="s">
        <v>460</v>
      </c>
      <c r="B529" s="30" t="s">
        <v>43</v>
      </c>
      <c r="C529" s="28" t="s">
        <v>35</v>
      </c>
      <c r="D529" s="24" t="s">
        <v>1658</v>
      </c>
      <c r="E529" s="24"/>
      <c r="F529" s="24" t="s">
        <v>1659</v>
      </c>
      <c r="G529" s="24" t="s">
        <v>1660</v>
      </c>
      <c r="H529" s="24" t="s">
        <v>321</v>
      </c>
      <c r="I529" s="25" t="s">
        <v>322</v>
      </c>
      <c r="J529" s="26" t="s">
        <v>385</v>
      </c>
    </row>
    <row r="530" spans="1:10" ht="11" customHeight="1" x14ac:dyDescent="0.25">
      <c r="A530" s="13" t="s">
        <v>460</v>
      </c>
      <c r="B530" s="30" t="s">
        <v>43</v>
      </c>
      <c r="C530" s="28" t="s">
        <v>35</v>
      </c>
      <c r="D530" s="24" t="str">
        <f>HYPERLINK("https://agenda.liternet.ro/cronici/hangover.html","The Hangover *)")</f>
        <v>The Hangover *)</v>
      </c>
      <c r="E530" s="24"/>
      <c r="F530" s="24" t="s">
        <v>1686</v>
      </c>
      <c r="G530" s="24" t="s">
        <v>1687</v>
      </c>
      <c r="H530" s="24" t="s">
        <v>325</v>
      </c>
      <c r="I530" s="25" t="s">
        <v>326</v>
      </c>
      <c r="J530" s="26" t="s">
        <v>385</v>
      </c>
    </row>
    <row r="531" spans="1:10" ht="11" customHeight="1" x14ac:dyDescent="0.25">
      <c r="A531" s="13" t="s">
        <v>460</v>
      </c>
      <c r="B531" s="30" t="s">
        <v>43</v>
      </c>
      <c r="C531" s="28" t="s">
        <v>294</v>
      </c>
      <c r="D531" s="24" t="s">
        <v>295</v>
      </c>
      <c r="E531" s="24"/>
      <c r="F531" s="24" t="s">
        <v>292</v>
      </c>
      <c r="G531" s="24" t="s">
        <v>293</v>
      </c>
      <c r="H531" s="24" t="s">
        <v>284</v>
      </c>
      <c r="I531" s="25" t="s">
        <v>12</v>
      </c>
      <c r="J531" s="26" t="s">
        <v>385</v>
      </c>
    </row>
    <row r="532" spans="1:10" ht="11" customHeight="1" x14ac:dyDescent="0.25">
      <c r="A532" s="13" t="s">
        <v>410</v>
      </c>
      <c r="B532" s="30" t="s">
        <v>18</v>
      </c>
      <c r="C532" s="28" t="s">
        <v>47</v>
      </c>
      <c r="D532" s="24" t="s">
        <v>296</v>
      </c>
      <c r="E532" s="24"/>
      <c r="F532" s="24" t="s">
        <v>292</v>
      </c>
      <c r="G532" s="24" t="s">
        <v>293</v>
      </c>
      <c r="H532" s="24" t="s">
        <v>284</v>
      </c>
      <c r="I532" s="25" t="s">
        <v>12</v>
      </c>
      <c r="J532" s="26" t="s">
        <v>385</v>
      </c>
    </row>
    <row r="533" spans="1:10" ht="11" customHeight="1" x14ac:dyDescent="0.25">
      <c r="A533" s="13" t="s">
        <v>410</v>
      </c>
      <c r="B533" s="30" t="s">
        <v>18</v>
      </c>
      <c r="C533" s="28" t="s">
        <v>47</v>
      </c>
      <c r="D533" s="24" t="s">
        <v>1661</v>
      </c>
      <c r="E533" s="24"/>
      <c r="F533" s="24" t="s">
        <v>1662</v>
      </c>
      <c r="G533" s="24" t="s">
        <v>1663</v>
      </c>
      <c r="H533" s="24" t="s">
        <v>321</v>
      </c>
      <c r="I533" s="25" t="s">
        <v>322</v>
      </c>
      <c r="J533" s="26" t="s">
        <v>385</v>
      </c>
    </row>
    <row r="534" spans="1:10" ht="11" customHeight="1" x14ac:dyDescent="0.25">
      <c r="A534" s="13" t="s">
        <v>410</v>
      </c>
      <c r="B534" s="30" t="s">
        <v>18</v>
      </c>
      <c r="C534" s="28" t="s">
        <v>297</v>
      </c>
      <c r="D534" s="24" t="s">
        <v>298</v>
      </c>
      <c r="E534" s="24"/>
      <c r="F534" s="24" t="s">
        <v>292</v>
      </c>
      <c r="G534" s="24" t="s">
        <v>293</v>
      </c>
      <c r="H534" s="24" t="s">
        <v>284</v>
      </c>
      <c r="I534" s="25" t="s">
        <v>12</v>
      </c>
      <c r="J534" s="26" t="s">
        <v>385</v>
      </c>
    </row>
    <row r="535" spans="1:10" ht="11" customHeight="1" x14ac:dyDescent="0.25">
      <c r="A535" s="13" t="s">
        <v>410</v>
      </c>
      <c r="B535" s="30" t="s">
        <v>18</v>
      </c>
      <c r="C535" s="28" t="s">
        <v>138</v>
      </c>
      <c r="D535" s="24" t="str">
        <f>HYPERLINK("https://agenda.liternet.ro/cronici/miroirsno3.html","Miroirs No. 3 *)")</f>
        <v>Miroirs No. 3 *)</v>
      </c>
      <c r="E535" s="24"/>
      <c r="F535" s="24" t="s">
        <v>1580</v>
      </c>
      <c r="G535" s="24" t="s">
        <v>1581</v>
      </c>
      <c r="H535" s="24" t="s">
        <v>321</v>
      </c>
      <c r="I535" s="25" t="s">
        <v>322</v>
      </c>
      <c r="J535" s="26" t="s">
        <v>385</v>
      </c>
    </row>
    <row r="536" spans="1:10" ht="11" customHeight="1" x14ac:dyDescent="0.25">
      <c r="A536" s="13" t="s">
        <v>410</v>
      </c>
      <c r="B536" s="30" t="s">
        <v>18</v>
      </c>
      <c r="C536" s="28" t="s">
        <v>177</v>
      </c>
      <c r="D536" s="24" t="s">
        <v>1597</v>
      </c>
      <c r="E536" s="24"/>
      <c r="F536" s="24" t="s">
        <v>1598</v>
      </c>
      <c r="G536" s="24" t="s">
        <v>1599</v>
      </c>
      <c r="H536" s="24" t="s">
        <v>312</v>
      </c>
      <c r="I536" s="25" t="s">
        <v>313</v>
      </c>
      <c r="J536" s="26" t="s">
        <v>385</v>
      </c>
    </row>
    <row r="537" spans="1:10" ht="11" customHeight="1" x14ac:dyDescent="0.25">
      <c r="A537" s="13" t="s">
        <v>410</v>
      </c>
      <c r="B537" s="30" t="s">
        <v>18</v>
      </c>
      <c r="C537" s="28" t="s">
        <v>234</v>
      </c>
      <c r="D537" s="24" t="s">
        <v>1650</v>
      </c>
      <c r="E537" s="24"/>
      <c r="F537" s="24" t="s">
        <v>1651</v>
      </c>
      <c r="G537" s="24" t="s">
        <v>1652</v>
      </c>
      <c r="H537" s="24" t="s">
        <v>321</v>
      </c>
      <c r="I537" s="25" t="s">
        <v>322</v>
      </c>
      <c r="J537" s="26" t="s">
        <v>385</v>
      </c>
    </row>
    <row r="538" spans="1:10" ht="11" customHeight="1" x14ac:dyDescent="0.25">
      <c r="A538" s="13" t="s">
        <v>410</v>
      </c>
      <c r="B538" s="30" t="s">
        <v>18</v>
      </c>
      <c r="C538" s="28" t="s">
        <v>24</v>
      </c>
      <c r="D538" s="24" t="s">
        <v>1600</v>
      </c>
      <c r="E538" s="24"/>
      <c r="F538" s="24" t="s">
        <v>1601</v>
      </c>
      <c r="G538" s="24" t="s">
        <v>1602</v>
      </c>
      <c r="H538" s="24" t="s">
        <v>312</v>
      </c>
      <c r="I538" s="25" t="s">
        <v>313</v>
      </c>
      <c r="J538" s="26" t="s">
        <v>385</v>
      </c>
    </row>
    <row r="539" spans="1:10" ht="11" customHeight="1" x14ac:dyDescent="0.25">
      <c r="A539" s="13" t="s">
        <v>410</v>
      </c>
      <c r="B539" s="30" t="s">
        <v>18</v>
      </c>
      <c r="C539" s="28" t="s">
        <v>24</v>
      </c>
      <c r="D539" s="24" t="str">
        <f>HYPERLINK("https://agenda.liternet.ro/cronici/visviata.html","Vis. Viață *)")</f>
        <v>Vis. Viață *)</v>
      </c>
      <c r="E539" s="24"/>
      <c r="F539" s="24" t="s">
        <v>1627</v>
      </c>
      <c r="G539" s="24" t="s">
        <v>1628</v>
      </c>
      <c r="H539" s="24" t="s">
        <v>318</v>
      </c>
      <c r="I539" s="25" t="s">
        <v>319</v>
      </c>
      <c r="J539" s="26" t="s">
        <v>385</v>
      </c>
    </row>
    <row r="540" spans="1:10" ht="11" customHeight="1" x14ac:dyDescent="0.25">
      <c r="A540" s="13" t="s">
        <v>410</v>
      </c>
      <c r="B540" s="30" t="s">
        <v>18</v>
      </c>
      <c r="C540" s="28" t="s">
        <v>160</v>
      </c>
      <c r="D540" s="24" t="str">
        <f>HYPERLINK("https://agenda.liternet.ro/cronici/miroirsno3.html","Miroirs No. 3 *)")</f>
        <v>Miroirs No. 3 *)</v>
      </c>
      <c r="E540" s="24"/>
      <c r="F540" s="24" t="s">
        <v>1580</v>
      </c>
      <c r="G540" s="24" t="s">
        <v>1581</v>
      </c>
      <c r="H540" s="24" t="s">
        <v>302</v>
      </c>
      <c r="I540" s="25" t="s">
        <v>303</v>
      </c>
      <c r="J540" s="26" t="s">
        <v>385</v>
      </c>
    </row>
    <row r="541" spans="1:10" ht="11" customHeight="1" x14ac:dyDescent="0.25">
      <c r="A541" s="13" t="s">
        <v>410</v>
      </c>
      <c r="B541" s="30" t="s">
        <v>18</v>
      </c>
      <c r="C541" s="28" t="s">
        <v>46</v>
      </c>
      <c r="D541" s="24" t="s">
        <v>299</v>
      </c>
      <c r="E541" s="24"/>
      <c r="F541" s="24" t="s">
        <v>300</v>
      </c>
      <c r="G541" s="24" t="s">
        <v>288</v>
      </c>
      <c r="H541" s="24" t="s">
        <v>284</v>
      </c>
      <c r="I541" s="25" t="s">
        <v>12</v>
      </c>
      <c r="J541" s="26" t="s">
        <v>385</v>
      </c>
    </row>
    <row r="542" spans="1:10" ht="11" customHeight="1" x14ac:dyDescent="0.25">
      <c r="A542" s="13" t="s">
        <v>410</v>
      </c>
      <c r="B542" s="30" t="s">
        <v>18</v>
      </c>
      <c r="C542" s="28" t="s">
        <v>46</v>
      </c>
      <c r="D542" s="24" t="s">
        <v>1664</v>
      </c>
      <c r="E542" s="24"/>
      <c r="F542" s="24" t="s">
        <v>1659</v>
      </c>
      <c r="G542" s="24" t="s">
        <v>1665</v>
      </c>
      <c r="H542" s="24" t="s">
        <v>321</v>
      </c>
      <c r="I542" s="25" t="s">
        <v>322</v>
      </c>
      <c r="J542" s="26" t="s">
        <v>385</v>
      </c>
    </row>
    <row r="543" spans="1:10" ht="11" customHeight="1" x14ac:dyDescent="0.25">
      <c r="A543" s="13" t="s">
        <v>410</v>
      </c>
      <c r="B543" s="30" t="s">
        <v>18</v>
      </c>
      <c r="C543" s="28" t="s">
        <v>51</v>
      </c>
      <c r="D543" s="24" t="str">
        <f>HYPERLINK("https://agenda.liternet.ro/cronici/lagrazia.html","La grazia *)")</f>
        <v>La grazia *)</v>
      </c>
      <c r="E543" s="24"/>
      <c r="F543" s="24" t="s">
        <v>1582</v>
      </c>
      <c r="G543" s="24" t="s">
        <v>1583</v>
      </c>
      <c r="H543" s="24" t="s">
        <v>302</v>
      </c>
      <c r="I543" s="25" t="s">
        <v>303</v>
      </c>
      <c r="J543" s="26" t="s">
        <v>385</v>
      </c>
    </row>
    <row r="544" spans="1:10" ht="11" customHeight="1" x14ac:dyDescent="0.25">
      <c r="A544" s="13" t="s">
        <v>410</v>
      </c>
      <c r="B544" s="30" t="s">
        <v>18</v>
      </c>
      <c r="C544" s="28" t="s">
        <v>35</v>
      </c>
      <c r="D544" s="24" t="s">
        <v>1603</v>
      </c>
      <c r="E544" s="24"/>
      <c r="F544" s="24" t="s">
        <v>1604</v>
      </c>
      <c r="G544" s="24" t="s">
        <v>1605</v>
      </c>
      <c r="H544" s="24" t="s">
        <v>312</v>
      </c>
      <c r="I544" s="25" t="s">
        <v>313</v>
      </c>
      <c r="J544" s="26" t="s">
        <v>385</v>
      </c>
    </row>
    <row r="545" spans="1:10" ht="11" customHeight="1" x14ac:dyDescent="0.25">
      <c r="A545" s="13" t="s">
        <v>410</v>
      </c>
      <c r="B545" s="30" t="s">
        <v>18</v>
      </c>
      <c r="C545" s="28" t="s">
        <v>35</v>
      </c>
      <c r="D545" s="24" t="s">
        <v>1629</v>
      </c>
      <c r="E545" s="24"/>
      <c r="F545" s="24" t="s">
        <v>1630</v>
      </c>
      <c r="G545" s="24" t="s">
        <v>1631</v>
      </c>
      <c r="H545" s="24" t="s">
        <v>318</v>
      </c>
      <c r="I545" s="25" t="s">
        <v>319</v>
      </c>
      <c r="J545" s="26" t="s">
        <v>385</v>
      </c>
    </row>
    <row r="546" spans="1:10" ht="11" customHeight="1" x14ac:dyDescent="0.25">
      <c r="A546" s="13" t="s">
        <v>410</v>
      </c>
      <c r="B546" s="30" t="s">
        <v>18</v>
      </c>
      <c r="C546" s="28" t="s">
        <v>35</v>
      </c>
      <c r="D546" s="24" t="str">
        <f>HYPERLINK("https://agenda.liternet.ro/cronici/hamnet.html","Hamnet *)")</f>
        <v>Hamnet *)</v>
      </c>
      <c r="E546" s="24"/>
      <c r="F546" s="24" t="s">
        <v>1031</v>
      </c>
      <c r="G546" s="24" t="s">
        <v>1666</v>
      </c>
      <c r="H546" s="24" t="s">
        <v>321</v>
      </c>
      <c r="I546" s="25" t="s">
        <v>322</v>
      </c>
      <c r="J546" s="26" t="s">
        <v>385</v>
      </c>
    </row>
    <row r="547" spans="1:10" ht="11" customHeight="1" x14ac:dyDescent="0.25">
      <c r="A547" s="13" t="s">
        <v>410</v>
      </c>
      <c r="B547" s="30" t="s">
        <v>18</v>
      </c>
      <c r="C547" s="28" t="s">
        <v>35</v>
      </c>
      <c r="D547" s="24" t="str">
        <f>HYPERLINK("https://agenda.liternet.ro/cronici/niceguys.html","The Nice Guys *)")</f>
        <v>The Nice Guys *)</v>
      </c>
      <c r="E547" s="24"/>
      <c r="F547" s="24" t="s">
        <v>1688</v>
      </c>
      <c r="G547" s="24" t="s">
        <v>1689</v>
      </c>
      <c r="H547" s="24" t="s">
        <v>325</v>
      </c>
      <c r="I547" s="25" t="s">
        <v>326</v>
      </c>
      <c r="J547" s="26" t="s">
        <v>385</v>
      </c>
    </row>
    <row r="548" spans="1:10" ht="11" customHeight="1" x14ac:dyDescent="0.25">
      <c r="A548" s="13" t="s">
        <v>414</v>
      </c>
      <c r="B548" s="30" t="s">
        <v>20</v>
      </c>
      <c r="C548" s="28" t="s">
        <v>46</v>
      </c>
      <c r="D548" s="24" t="s">
        <v>1585</v>
      </c>
      <c r="E548" s="24"/>
      <c r="F548" s="24" t="s">
        <v>1586</v>
      </c>
      <c r="G548" s="24" t="s">
        <v>1587</v>
      </c>
      <c r="H548" s="24" t="s">
        <v>321</v>
      </c>
      <c r="I548" s="25" t="s">
        <v>322</v>
      </c>
      <c r="J548" s="26" t="s">
        <v>385</v>
      </c>
    </row>
    <row r="549" spans="1:10" ht="11" customHeight="1" x14ac:dyDescent="0.25">
      <c r="A549" s="13" t="s">
        <v>414</v>
      </c>
      <c r="B549" s="30" t="s">
        <v>20</v>
      </c>
      <c r="C549" s="28" t="s">
        <v>153</v>
      </c>
      <c r="D549" s="24" t="s">
        <v>1594</v>
      </c>
      <c r="E549" s="24"/>
      <c r="F549" s="24" t="s">
        <v>1595</v>
      </c>
      <c r="G549" s="24" t="s">
        <v>1596</v>
      </c>
      <c r="H549" s="24" t="s">
        <v>321</v>
      </c>
      <c r="I549" s="25" t="s">
        <v>322</v>
      </c>
      <c r="J549" s="26" t="s">
        <v>385</v>
      </c>
    </row>
    <row r="550" spans="1:10" ht="11" customHeight="1" x14ac:dyDescent="0.25">
      <c r="A550" s="13" t="s">
        <v>428</v>
      </c>
      <c r="B550" s="30" t="s">
        <v>26</v>
      </c>
      <c r="C550" s="28" t="s">
        <v>314</v>
      </c>
      <c r="D550" s="24" t="s">
        <v>1606</v>
      </c>
      <c r="E550" s="24"/>
      <c r="F550" s="24" t="s">
        <v>1607</v>
      </c>
      <c r="G550" s="24" t="s">
        <v>1608</v>
      </c>
      <c r="H550" s="24" t="s">
        <v>312</v>
      </c>
      <c r="I550" s="25" t="s">
        <v>313</v>
      </c>
      <c r="J550" s="26" t="s">
        <v>385</v>
      </c>
    </row>
    <row r="551" spans="1:10" ht="11" customHeight="1" x14ac:dyDescent="0.25">
      <c r="A551" s="13" t="s">
        <v>428</v>
      </c>
      <c r="B551" s="30" t="s">
        <v>26</v>
      </c>
      <c r="C551" s="28" t="s">
        <v>178</v>
      </c>
      <c r="D551" s="24" t="s">
        <v>1690</v>
      </c>
      <c r="E551" s="24"/>
      <c r="F551" s="24" t="s">
        <v>1691</v>
      </c>
      <c r="G551" s="24" t="s">
        <v>1692</v>
      </c>
      <c r="H551" s="24" t="s">
        <v>325</v>
      </c>
      <c r="I551" s="25" t="s">
        <v>326</v>
      </c>
      <c r="J551" s="26" t="s">
        <v>385</v>
      </c>
    </row>
    <row r="552" spans="1:10" ht="11" customHeight="1" x14ac:dyDescent="0.25">
      <c r="A552" s="13" t="s">
        <v>428</v>
      </c>
      <c r="B552" s="30" t="s">
        <v>26</v>
      </c>
      <c r="C552" s="28" t="s">
        <v>46</v>
      </c>
      <c r="D552" s="24" t="s">
        <v>1591</v>
      </c>
      <c r="E552" s="24"/>
      <c r="F552" s="24" t="s">
        <v>1592</v>
      </c>
      <c r="G552" s="24" t="s">
        <v>1593</v>
      </c>
      <c r="H552" s="24" t="s">
        <v>321</v>
      </c>
      <c r="I552" s="25" t="s">
        <v>322</v>
      </c>
      <c r="J552" s="26" t="s">
        <v>385</v>
      </c>
    </row>
    <row r="553" spans="1:10" ht="11" customHeight="1" x14ac:dyDescent="0.25">
      <c r="A553" s="13" t="s">
        <v>428</v>
      </c>
      <c r="B553" s="30" t="s">
        <v>26</v>
      </c>
      <c r="C553" s="28" t="s">
        <v>35</v>
      </c>
      <c r="D553" s="24" t="s">
        <v>1609</v>
      </c>
      <c r="E553" s="24"/>
      <c r="F553" s="24" t="s">
        <v>1610</v>
      </c>
      <c r="G553" s="24" t="s">
        <v>1611</v>
      </c>
      <c r="H553" s="24" t="s">
        <v>312</v>
      </c>
      <c r="I553" s="25" t="s">
        <v>313</v>
      </c>
      <c r="J553" s="26" t="s">
        <v>385</v>
      </c>
    </row>
    <row r="554" spans="1:10" ht="11" customHeight="1" x14ac:dyDescent="0.25">
      <c r="A554" s="13" t="s">
        <v>428</v>
      </c>
      <c r="B554" s="30" t="s">
        <v>26</v>
      </c>
      <c r="C554" s="28" t="s">
        <v>35</v>
      </c>
      <c r="D554" s="24" t="str">
        <f>HYPERLINK("https://agenda.liternet.ro/cronici/zombieland.html","Zombieland *)")</f>
        <v>Zombieland *)</v>
      </c>
      <c r="E554" s="24"/>
      <c r="F554" s="24" t="s">
        <v>1464</v>
      </c>
      <c r="G554" s="24" t="s">
        <v>1465</v>
      </c>
      <c r="H554" s="24" t="s">
        <v>325</v>
      </c>
      <c r="I554" s="25" t="s">
        <v>326</v>
      </c>
      <c r="J554" s="26" t="s">
        <v>385</v>
      </c>
    </row>
    <row r="555" spans="1:10" ht="11" customHeight="1" x14ac:dyDescent="0.25">
      <c r="A555" s="13" t="s">
        <v>428</v>
      </c>
      <c r="B555" s="30" t="s">
        <v>26</v>
      </c>
      <c r="C555" s="28" t="s">
        <v>153</v>
      </c>
      <c r="D555" s="24" t="str">
        <f>HYPERLINK("https://agenda.liternet.ro/cronici/nomadland.html","Nomadland *)")</f>
        <v>Nomadland *)</v>
      </c>
      <c r="E555" s="24"/>
      <c r="F555" s="24" t="s">
        <v>1031</v>
      </c>
      <c r="G555" s="24" t="s">
        <v>1032</v>
      </c>
      <c r="H555" s="24" t="s">
        <v>321</v>
      </c>
      <c r="I555" s="25" t="s">
        <v>322</v>
      </c>
      <c r="J555" s="26" t="s">
        <v>385</v>
      </c>
    </row>
    <row r="556" spans="1:10" ht="11" customHeight="1" x14ac:dyDescent="0.25">
      <c r="A556" s="13" t="s">
        <v>433</v>
      </c>
      <c r="B556" s="30" t="s">
        <v>28</v>
      </c>
      <c r="C556" s="28" t="s">
        <v>46</v>
      </c>
      <c r="D556" s="24" t="str">
        <f>HYPERLINK("https://agenda.liternet.ro/cronici/sirat.html","Sirât *)")</f>
        <v>Sirât *)</v>
      </c>
      <c r="E556" s="24"/>
      <c r="F556" s="24" t="s">
        <v>1612</v>
      </c>
      <c r="G556" s="24" t="s">
        <v>1613</v>
      </c>
      <c r="H556" s="24" t="s">
        <v>312</v>
      </c>
      <c r="I556" s="25" t="s">
        <v>313</v>
      </c>
      <c r="J556" s="26" t="s">
        <v>385</v>
      </c>
    </row>
    <row r="557" spans="1:10" ht="11" customHeight="1" x14ac:dyDescent="0.25">
      <c r="A557" s="13" t="s">
        <v>433</v>
      </c>
      <c r="B557" s="30" t="s">
        <v>28</v>
      </c>
      <c r="C557" s="28" t="s">
        <v>46</v>
      </c>
      <c r="D557" s="24" t="s">
        <v>1655</v>
      </c>
      <c r="E557" s="24"/>
      <c r="F557" s="24" t="s">
        <v>1656</v>
      </c>
      <c r="G557" s="24" t="s">
        <v>1657</v>
      </c>
      <c r="H557" s="24" t="s">
        <v>321</v>
      </c>
      <c r="I557" s="25" t="s">
        <v>322</v>
      </c>
      <c r="J557" s="26" t="s">
        <v>385</v>
      </c>
    </row>
    <row r="558" spans="1:10" ht="11" customHeight="1" x14ac:dyDescent="0.25">
      <c r="A558" s="13" t="s">
        <v>433</v>
      </c>
      <c r="B558" s="30" t="s">
        <v>28</v>
      </c>
      <c r="C558" s="28" t="s">
        <v>294</v>
      </c>
      <c r="D558" s="24" t="str">
        <f>HYPERLINK("https://agenda.liternet.ro/cronici/lagrazia.html","La grazia *)")</f>
        <v>La grazia *)</v>
      </c>
      <c r="E558" s="24"/>
      <c r="F558" s="24" t="s">
        <v>1582</v>
      </c>
      <c r="G558" s="24" t="s">
        <v>1583</v>
      </c>
      <c r="H558" s="24" t="s">
        <v>312</v>
      </c>
      <c r="I558" s="25" t="s">
        <v>313</v>
      </c>
      <c r="J558" s="26" t="s">
        <v>385</v>
      </c>
    </row>
    <row r="559" spans="1:10" ht="11" customHeight="1" x14ac:dyDescent="0.25">
      <c r="A559" s="13" t="s">
        <v>433</v>
      </c>
      <c r="B559" s="30" t="s">
        <v>28</v>
      </c>
      <c r="C559" s="28" t="s">
        <v>153</v>
      </c>
      <c r="D559" s="24" t="s">
        <v>1667</v>
      </c>
      <c r="E559" s="24"/>
      <c r="F559" s="24" t="s">
        <v>1668</v>
      </c>
      <c r="G559" s="24" t="s">
        <v>1669</v>
      </c>
      <c r="H559" s="24" t="s">
        <v>321</v>
      </c>
      <c r="I559" s="25" t="s">
        <v>322</v>
      </c>
      <c r="J559" s="26" t="s">
        <v>385</v>
      </c>
    </row>
    <row r="560" spans="1:10" ht="11" customHeight="1" x14ac:dyDescent="0.25">
      <c r="A560" s="13" t="s">
        <v>434</v>
      </c>
      <c r="B560" s="30" t="s">
        <v>30</v>
      </c>
      <c r="C560" s="28" t="s">
        <v>24</v>
      </c>
      <c r="D560" s="24" t="s">
        <v>1588</v>
      </c>
      <c r="E560" s="24"/>
      <c r="F560" s="24" t="s">
        <v>1589</v>
      </c>
      <c r="G560" s="24" t="s">
        <v>1590</v>
      </c>
      <c r="H560" s="24" t="s">
        <v>321</v>
      </c>
      <c r="I560" s="25" t="s">
        <v>322</v>
      </c>
      <c r="J560" s="26" t="s">
        <v>385</v>
      </c>
    </row>
    <row r="561" spans="1:10" ht="11" customHeight="1" x14ac:dyDescent="0.25">
      <c r="A561" s="13" t="s">
        <v>434</v>
      </c>
      <c r="B561" s="30" t="s">
        <v>30</v>
      </c>
      <c r="C561" s="28" t="s">
        <v>178</v>
      </c>
      <c r="D561" s="24" t="s">
        <v>1693</v>
      </c>
      <c r="E561" s="24"/>
      <c r="F561" s="24" t="s">
        <v>1272</v>
      </c>
      <c r="G561" s="24" t="s">
        <v>1694</v>
      </c>
      <c r="H561" s="24" t="s">
        <v>325</v>
      </c>
      <c r="I561" s="25" t="s">
        <v>326</v>
      </c>
      <c r="J561" s="26" t="s">
        <v>391</v>
      </c>
    </row>
    <row r="562" spans="1:10" ht="11" customHeight="1" x14ac:dyDescent="0.25">
      <c r="A562" s="13" t="s">
        <v>434</v>
      </c>
      <c r="B562" s="30" t="s">
        <v>30</v>
      </c>
      <c r="C562" s="28" t="s">
        <v>46</v>
      </c>
      <c r="D562" s="24" t="str">
        <f>HYPERLINK("https://agenda.liternet.ro/cronici/caliunicidecumaltcevacesafacaltceva.html","CALIU: Nicidecum altceva, ce să fac altceva? *)")</f>
        <v>CALIU: Nicidecum altceva, ce să fac altceva? *)</v>
      </c>
      <c r="E562" s="24"/>
      <c r="F562" s="24" t="s">
        <v>1614</v>
      </c>
      <c r="G562" s="24" t="s">
        <v>1615</v>
      </c>
      <c r="H562" s="24" t="s">
        <v>312</v>
      </c>
      <c r="I562" s="25" t="s">
        <v>313</v>
      </c>
      <c r="J562" s="26" t="s">
        <v>385</v>
      </c>
    </row>
    <row r="563" spans="1:10" ht="11" customHeight="1" x14ac:dyDescent="0.25">
      <c r="A563" s="13" t="s">
        <v>434</v>
      </c>
      <c r="B563" s="30" t="s">
        <v>30</v>
      </c>
      <c r="C563" s="28" t="s">
        <v>14</v>
      </c>
      <c r="D563" s="24" t="s">
        <v>1619</v>
      </c>
      <c r="E563" s="24"/>
      <c r="F563" s="24" t="s">
        <v>1620</v>
      </c>
      <c r="G563" s="24" t="s">
        <v>1621</v>
      </c>
      <c r="H563" s="24" t="s">
        <v>318</v>
      </c>
      <c r="I563" s="25" t="s">
        <v>319</v>
      </c>
      <c r="J563" s="26" t="s">
        <v>385</v>
      </c>
    </row>
    <row r="564" spans="1:10" ht="11" customHeight="1" x14ac:dyDescent="0.25">
      <c r="A564" s="13" t="s">
        <v>434</v>
      </c>
      <c r="B564" s="30" t="s">
        <v>30</v>
      </c>
      <c r="C564" s="28" t="s">
        <v>51</v>
      </c>
      <c r="D564" s="24" t="str">
        <f>HYPERLINK("https://agenda.liternet.ro/cronici/killbill1.html","Kill Bill: The Whole Bloody Affair *)")</f>
        <v>Kill Bill: The Whole Bloody Affair *)</v>
      </c>
      <c r="E564" s="24"/>
      <c r="F564" s="24" t="s">
        <v>1491</v>
      </c>
      <c r="G564" s="24" t="s">
        <v>1576</v>
      </c>
      <c r="H564" s="24" t="s">
        <v>321</v>
      </c>
      <c r="I564" s="25" t="s">
        <v>322</v>
      </c>
      <c r="J564" s="26" t="s">
        <v>385</v>
      </c>
    </row>
    <row r="565" spans="1:10" ht="11" customHeight="1" x14ac:dyDescent="0.25">
      <c r="A565" s="13" t="s">
        <v>434</v>
      </c>
      <c r="B565" s="30" t="s">
        <v>30</v>
      </c>
      <c r="C565" s="28" t="s">
        <v>315</v>
      </c>
      <c r="D565" s="24" t="str">
        <f>HYPERLINK("https://agenda.liternet.ro/cronici/miroirsno3.html","Miroirs No. 3 *)")</f>
        <v>Miroirs No. 3 *)</v>
      </c>
      <c r="E565" s="24"/>
      <c r="F565" s="24" t="s">
        <v>1580</v>
      </c>
      <c r="G565" s="24" t="s">
        <v>1581</v>
      </c>
      <c r="H565" s="24" t="s">
        <v>312</v>
      </c>
      <c r="I565" s="25" t="s">
        <v>313</v>
      </c>
      <c r="J565" s="26" t="s">
        <v>385</v>
      </c>
    </row>
    <row r="566" spans="1:10" ht="11" customHeight="1" x14ac:dyDescent="0.25">
      <c r="A566" s="13" t="s">
        <v>434</v>
      </c>
      <c r="B566" s="30" t="s">
        <v>30</v>
      </c>
      <c r="C566" s="28" t="s">
        <v>35</v>
      </c>
      <c r="D566" s="24" t="str">
        <f>HYPERLINK("https://agenda.liternet.ro/cronici/lostintranslation.html","Lost in Translation *)")</f>
        <v>Lost in Translation *)</v>
      </c>
      <c r="E566" s="24"/>
      <c r="F566" s="24" t="s">
        <v>1369</v>
      </c>
      <c r="G566" s="24" t="s">
        <v>1695</v>
      </c>
      <c r="H566" s="24" t="s">
        <v>325</v>
      </c>
      <c r="I566" s="25" t="s">
        <v>326</v>
      </c>
      <c r="J566" s="26" t="s">
        <v>391</v>
      </c>
    </row>
    <row r="567" spans="1:10" ht="11" customHeight="1" x14ac:dyDescent="0.25">
      <c r="A567" s="13" t="s">
        <v>386</v>
      </c>
      <c r="B567" s="30" t="s">
        <v>10</v>
      </c>
      <c r="C567" s="28" t="s">
        <v>11</v>
      </c>
      <c r="D567" s="24" t="s">
        <v>310</v>
      </c>
      <c r="E567" s="24"/>
      <c r="F567" s="24"/>
      <c r="G567" s="24"/>
      <c r="H567" s="37" t="s">
        <v>311</v>
      </c>
      <c r="I567" s="25" t="s">
        <v>12</v>
      </c>
      <c r="J567" s="26" t="s">
        <v>385</v>
      </c>
    </row>
    <row r="568" spans="1:10" ht="11" hidden="1" customHeight="1" outlineLevel="1" x14ac:dyDescent="0.25">
      <c r="A568" s="13" t="s">
        <v>439</v>
      </c>
      <c r="B568" s="30" t="s">
        <v>31</v>
      </c>
      <c r="C568" s="28" t="s">
        <v>234</v>
      </c>
      <c r="D568" s="24" t="str">
        <f>HYPERLINK("https://agenda.liternet.ro/cronici/lagrazia.html","La grazia *)")</f>
        <v>La grazia *)</v>
      </c>
      <c r="E568" s="24"/>
      <c r="F568" s="24" t="s">
        <v>1582</v>
      </c>
      <c r="G568" s="24" t="s">
        <v>1583</v>
      </c>
      <c r="H568" s="24" t="s">
        <v>321</v>
      </c>
      <c r="I568" s="25" t="s">
        <v>322</v>
      </c>
      <c r="J568" s="26" t="s">
        <v>385</v>
      </c>
    </row>
    <row r="569" spans="1:10" ht="11" hidden="1" customHeight="1" outlineLevel="1" x14ac:dyDescent="0.25">
      <c r="A569" s="13" t="s">
        <v>439</v>
      </c>
      <c r="B569" s="30" t="s">
        <v>31</v>
      </c>
      <c r="C569" s="28" t="s">
        <v>178</v>
      </c>
      <c r="D569" s="24" t="str">
        <f>HYPERLINK("https://agenda.liternet.ro/cronici/campdemaci.html","Câmp de maci *)")</f>
        <v>Câmp de maci *)</v>
      </c>
      <c r="E569" s="24"/>
      <c r="F569" s="24" t="s">
        <v>526</v>
      </c>
      <c r="G569" s="24" t="s">
        <v>1670</v>
      </c>
      <c r="H569" s="24" t="s">
        <v>321</v>
      </c>
      <c r="I569" s="25" t="s">
        <v>322</v>
      </c>
      <c r="J569" s="26" t="s">
        <v>385</v>
      </c>
    </row>
    <row r="570" spans="1:10" ht="11" hidden="1" customHeight="1" outlineLevel="1" x14ac:dyDescent="0.25">
      <c r="A570" s="13" t="s">
        <v>439</v>
      </c>
      <c r="B570" s="30" t="s">
        <v>31</v>
      </c>
      <c r="C570" s="28" t="s">
        <v>46</v>
      </c>
      <c r="D570" s="24" t="s">
        <v>1632</v>
      </c>
      <c r="E570" s="24"/>
      <c r="F570" s="24" t="s">
        <v>1633</v>
      </c>
      <c r="G570" s="24" t="s">
        <v>1634</v>
      </c>
      <c r="H570" s="24" t="s">
        <v>318</v>
      </c>
      <c r="I570" s="25" t="s">
        <v>319</v>
      </c>
      <c r="J570" s="26" t="s">
        <v>385</v>
      </c>
    </row>
    <row r="571" spans="1:10" ht="11" hidden="1" customHeight="1" outlineLevel="1" x14ac:dyDescent="0.25">
      <c r="A571" s="13" t="s">
        <v>439</v>
      </c>
      <c r="B571" s="30" t="s">
        <v>31</v>
      </c>
      <c r="C571" s="28" t="s">
        <v>51</v>
      </c>
      <c r="D571" s="24" t="s">
        <v>1619</v>
      </c>
      <c r="E571" s="24"/>
      <c r="F571" s="24" t="s">
        <v>1620</v>
      </c>
      <c r="G571" s="24" t="s">
        <v>1621</v>
      </c>
      <c r="H571" s="24" t="s">
        <v>312</v>
      </c>
      <c r="I571" s="25" t="s">
        <v>316</v>
      </c>
      <c r="J571" s="26" t="s">
        <v>385</v>
      </c>
    </row>
    <row r="572" spans="1:10" ht="11" hidden="1" customHeight="1" outlineLevel="1" x14ac:dyDescent="0.25">
      <c r="A572" s="13" t="s">
        <v>439</v>
      </c>
      <c r="B572" s="30" t="s">
        <v>31</v>
      </c>
      <c r="C572" s="28" t="s">
        <v>35</v>
      </c>
      <c r="D572" s="24" t="s">
        <v>1616</v>
      </c>
      <c r="E572" s="24"/>
      <c r="F572" s="24" t="s">
        <v>1617</v>
      </c>
      <c r="G572" s="24" t="s">
        <v>1618</v>
      </c>
      <c r="H572" s="24" t="s">
        <v>312</v>
      </c>
      <c r="I572" s="25" t="s">
        <v>316</v>
      </c>
      <c r="J572" s="26" t="s">
        <v>385</v>
      </c>
    </row>
    <row r="573" spans="1:10" ht="11" hidden="1" customHeight="1" outlineLevel="1" x14ac:dyDescent="0.25">
      <c r="A573" s="13" t="s">
        <v>439</v>
      </c>
      <c r="B573" s="30" t="s">
        <v>31</v>
      </c>
      <c r="C573" s="28" t="s">
        <v>35</v>
      </c>
      <c r="D573" s="24" t="s">
        <v>1635</v>
      </c>
      <c r="E573" s="24"/>
      <c r="F573" s="24" t="s">
        <v>1636</v>
      </c>
      <c r="G573" s="24" t="s">
        <v>1637</v>
      </c>
      <c r="H573" s="24" t="s">
        <v>318</v>
      </c>
      <c r="I573" s="25" t="s">
        <v>319</v>
      </c>
      <c r="J573" s="26" t="s">
        <v>391</v>
      </c>
    </row>
    <row r="574" spans="1:10" ht="11" hidden="1" customHeight="1" outlineLevel="1" x14ac:dyDescent="0.25">
      <c r="A574" s="13" t="s">
        <v>439</v>
      </c>
      <c r="B574" s="30" t="s">
        <v>31</v>
      </c>
      <c r="C574" s="28" t="s">
        <v>153</v>
      </c>
      <c r="D574" s="24" t="s">
        <v>1671</v>
      </c>
      <c r="E574" s="24"/>
      <c r="F574" s="24" t="s">
        <v>1672</v>
      </c>
      <c r="G574" s="24" t="s">
        <v>1673</v>
      </c>
      <c r="H574" s="24" t="s">
        <v>321</v>
      </c>
      <c r="I574" s="25" t="s">
        <v>322</v>
      </c>
      <c r="J574" s="26" t="s">
        <v>385</v>
      </c>
    </row>
    <row r="575" spans="1:10" ht="11" hidden="1" customHeight="1" outlineLevel="1" x14ac:dyDescent="0.25">
      <c r="A575" s="13" t="s">
        <v>423</v>
      </c>
      <c r="B575" s="30" t="s">
        <v>23</v>
      </c>
      <c r="C575" s="28" t="s">
        <v>241</v>
      </c>
      <c r="D575" s="24" t="s">
        <v>1616</v>
      </c>
      <c r="E575" s="24"/>
      <c r="F575" s="24" t="s">
        <v>1617</v>
      </c>
      <c r="G575" s="24" t="s">
        <v>1618</v>
      </c>
      <c r="H575" s="24" t="s">
        <v>321</v>
      </c>
      <c r="I575" s="25" t="s">
        <v>322</v>
      </c>
      <c r="J575" s="26" t="s">
        <v>385</v>
      </c>
    </row>
    <row r="576" spans="1:10" ht="11" hidden="1" customHeight="1" outlineLevel="1" x14ac:dyDescent="0.25">
      <c r="A576" s="13" t="s">
        <v>423</v>
      </c>
      <c r="B576" s="30" t="s">
        <v>23</v>
      </c>
      <c r="C576" s="28" t="s">
        <v>137</v>
      </c>
      <c r="D576" s="24" t="s">
        <v>1619</v>
      </c>
      <c r="E576" s="24"/>
      <c r="F576" s="24" t="s">
        <v>1620</v>
      </c>
      <c r="G576" s="24" t="s">
        <v>1621</v>
      </c>
      <c r="H576" s="24" t="s">
        <v>321</v>
      </c>
      <c r="I576" s="25" t="s">
        <v>322</v>
      </c>
      <c r="J576" s="26" t="s">
        <v>385</v>
      </c>
    </row>
    <row r="577" spans="1:10" ht="11" hidden="1" customHeight="1" outlineLevel="1" x14ac:dyDescent="0.25">
      <c r="A577" s="13" t="s">
        <v>423</v>
      </c>
      <c r="B577" s="30" t="s">
        <v>23</v>
      </c>
      <c r="C577" s="28" t="s">
        <v>234</v>
      </c>
      <c r="D577" s="24" t="s">
        <v>1674</v>
      </c>
      <c r="E577" s="24"/>
      <c r="F577" s="24" t="s">
        <v>1323</v>
      </c>
      <c r="G577" s="24" t="s">
        <v>1675</v>
      </c>
      <c r="H577" s="24" t="s">
        <v>321</v>
      </c>
      <c r="I577" s="25" t="s">
        <v>322</v>
      </c>
      <c r="J577" s="26" t="s">
        <v>385</v>
      </c>
    </row>
    <row r="578" spans="1:10" ht="11" hidden="1" customHeight="1" outlineLevel="1" x14ac:dyDescent="0.25">
      <c r="A578" s="13" t="s">
        <v>423</v>
      </c>
      <c r="B578" s="30" t="s">
        <v>23</v>
      </c>
      <c r="C578" s="28" t="s">
        <v>317</v>
      </c>
      <c r="D578" s="24" t="str">
        <f>HYPERLINK("https://agenda.liternet.ro/cronici/affeksjonsverdi.html","Affeksjonsverdi / Sentimental Value *)")</f>
        <v>Affeksjonsverdi / Sentimental Value *)</v>
      </c>
      <c r="E578" s="24"/>
      <c r="F578" s="24" t="s">
        <v>1622</v>
      </c>
      <c r="G578" s="24" t="s">
        <v>1623</v>
      </c>
      <c r="H578" s="24" t="s">
        <v>312</v>
      </c>
      <c r="I578" s="25" t="s">
        <v>313</v>
      </c>
      <c r="J578" s="26" t="s">
        <v>385</v>
      </c>
    </row>
    <row r="579" spans="1:10" ht="11" hidden="1" customHeight="1" outlineLevel="1" x14ac:dyDescent="0.25">
      <c r="A579" s="13" t="s">
        <v>423</v>
      </c>
      <c r="B579" s="30" t="s">
        <v>23</v>
      </c>
      <c r="C579" s="28" t="s">
        <v>178</v>
      </c>
      <c r="D579" s="24" t="s">
        <v>1676</v>
      </c>
      <c r="E579" s="24"/>
      <c r="F579" s="24" t="s">
        <v>1677</v>
      </c>
      <c r="G579" s="24" t="s">
        <v>1678</v>
      </c>
      <c r="H579" s="24" t="s">
        <v>321</v>
      </c>
      <c r="I579" s="25" t="s">
        <v>322</v>
      </c>
      <c r="J579" s="26" t="s">
        <v>385</v>
      </c>
    </row>
    <row r="580" spans="1:10" ht="11" hidden="1" customHeight="1" outlineLevel="1" x14ac:dyDescent="0.25">
      <c r="A580" s="13" t="s">
        <v>423</v>
      </c>
      <c r="B580" s="30" t="s">
        <v>23</v>
      </c>
      <c r="C580" s="28" t="s">
        <v>277</v>
      </c>
      <c r="D580" s="24" t="str">
        <f>HYPERLINK("https://agenda.liternet.ro/cronici/fjord.html","Fjord *)")</f>
        <v>Fjord *)</v>
      </c>
      <c r="E580" s="24"/>
      <c r="F580" s="24" t="s">
        <v>990</v>
      </c>
      <c r="G580" s="24" t="s">
        <v>1624</v>
      </c>
      <c r="H580" s="24" t="s">
        <v>312</v>
      </c>
      <c r="I580" s="25" t="s">
        <v>316</v>
      </c>
      <c r="J580" s="26" t="s">
        <v>385</v>
      </c>
    </row>
    <row r="581" spans="1:10" ht="11" hidden="1" customHeight="1" outlineLevel="1" x14ac:dyDescent="0.25">
      <c r="A581" s="13" t="s">
        <v>423</v>
      </c>
      <c r="B581" s="30" t="s">
        <v>23</v>
      </c>
      <c r="C581" s="28" t="s">
        <v>323</v>
      </c>
      <c r="D581" s="24" t="str">
        <f>HYPERLINK("https://agenda.liternet.ro/cronici/fjord.html","Fjord *)")</f>
        <v>Fjord *)</v>
      </c>
      <c r="E581" s="24"/>
      <c r="F581" s="24" t="s">
        <v>990</v>
      </c>
      <c r="G581" s="24" t="s">
        <v>1624</v>
      </c>
      <c r="H581" s="24" t="s">
        <v>321</v>
      </c>
      <c r="I581" s="25" t="s">
        <v>306</v>
      </c>
      <c r="J581" s="26" t="s">
        <v>385</v>
      </c>
    </row>
    <row r="582" spans="1:10" ht="11" hidden="1" customHeight="1" outlineLevel="1" x14ac:dyDescent="0.25">
      <c r="A582" s="13" t="s">
        <v>423</v>
      </c>
      <c r="B582" s="30" t="s">
        <v>23</v>
      </c>
      <c r="C582" s="28" t="s">
        <v>35</v>
      </c>
      <c r="D582" s="24" t="s">
        <v>1638</v>
      </c>
      <c r="E582" s="24"/>
      <c r="F582" s="24" t="s">
        <v>1639</v>
      </c>
      <c r="G582" s="24" t="s">
        <v>1640</v>
      </c>
      <c r="H582" s="24" t="s">
        <v>318</v>
      </c>
      <c r="I582" s="25" t="s">
        <v>319</v>
      </c>
      <c r="J582" s="26" t="s">
        <v>385</v>
      </c>
    </row>
    <row r="583" spans="1:10" ht="11" hidden="1" customHeight="1" outlineLevel="1" x14ac:dyDescent="0.25">
      <c r="A583" s="13" t="s">
        <v>404</v>
      </c>
      <c r="B583" s="30" t="s">
        <v>16</v>
      </c>
      <c r="C583" s="28" t="s">
        <v>47</v>
      </c>
      <c r="D583" s="24" t="s">
        <v>1661</v>
      </c>
      <c r="E583" s="24"/>
      <c r="F583" s="24" t="s">
        <v>1662</v>
      </c>
      <c r="G583" s="24" t="s">
        <v>1663</v>
      </c>
      <c r="H583" s="24" t="s">
        <v>321</v>
      </c>
      <c r="I583" s="25" t="s">
        <v>322</v>
      </c>
      <c r="J583" s="26" t="s">
        <v>385</v>
      </c>
    </row>
    <row r="584" spans="1:10" ht="11" hidden="1" customHeight="1" outlineLevel="1" x14ac:dyDescent="0.25">
      <c r="A584" s="13" t="s">
        <v>404</v>
      </c>
      <c r="B584" s="30" t="s">
        <v>16</v>
      </c>
      <c r="C584" s="28" t="s">
        <v>137</v>
      </c>
      <c r="D584" s="24" t="s">
        <v>1616</v>
      </c>
      <c r="E584" s="24"/>
      <c r="F584" s="24" t="s">
        <v>1617</v>
      </c>
      <c r="G584" s="24" t="s">
        <v>1618</v>
      </c>
      <c r="H584" s="24" t="s">
        <v>318</v>
      </c>
      <c r="I584" s="25" t="s">
        <v>319</v>
      </c>
      <c r="J584" s="26" t="s">
        <v>385</v>
      </c>
    </row>
    <row r="585" spans="1:10" ht="11" hidden="1" customHeight="1" outlineLevel="1" x14ac:dyDescent="0.25">
      <c r="A585" s="13" t="s">
        <v>404</v>
      </c>
      <c r="B585" s="30" t="s">
        <v>16</v>
      </c>
      <c r="C585" s="28" t="s">
        <v>138</v>
      </c>
      <c r="D585" s="24" t="s">
        <v>1619</v>
      </c>
      <c r="E585" s="24"/>
      <c r="F585" s="24" t="s">
        <v>1620</v>
      </c>
      <c r="G585" s="24" t="s">
        <v>1621</v>
      </c>
      <c r="H585" s="24" t="s">
        <v>321</v>
      </c>
      <c r="I585" s="25" t="s">
        <v>322</v>
      </c>
      <c r="J585" s="26" t="s">
        <v>385</v>
      </c>
    </row>
    <row r="586" spans="1:10" ht="11" hidden="1" customHeight="1" outlineLevel="1" x14ac:dyDescent="0.25">
      <c r="A586" s="13" t="s">
        <v>404</v>
      </c>
      <c r="B586" s="30" t="s">
        <v>16</v>
      </c>
      <c r="C586" s="28" t="s">
        <v>324</v>
      </c>
      <c r="D586" s="24" t="s">
        <v>1616</v>
      </c>
      <c r="E586" s="24"/>
      <c r="F586" s="24" t="s">
        <v>1617</v>
      </c>
      <c r="G586" s="24" t="s">
        <v>1618</v>
      </c>
      <c r="H586" s="24" t="s">
        <v>321</v>
      </c>
      <c r="I586" s="25" t="s">
        <v>322</v>
      </c>
      <c r="J586" s="26" t="s">
        <v>385</v>
      </c>
    </row>
    <row r="587" spans="1:10" ht="11" hidden="1" customHeight="1" outlineLevel="1" x14ac:dyDescent="0.25">
      <c r="A587" s="13" t="s">
        <v>404</v>
      </c>
      <c r="B587" s="30" t="s">
        <v>16</v>
      </c>
      <c r="C587" s="28" t="s">
        <v>178</v>
      </c>
      <c r="D587" s="24" t="s">
        <v>1674</v>
      </c>
      <c r="E587" s="24"/>
      <c r="F587" s="24" t="s">
        <v>1323</v>
      </c>
      <c r="G587" s="24" t="s">
        <v>1675</v>
      </c>
      <c r="H587" s="24" t="s">
        <v>321</v>
      </c>
      <c r="I587" s="25" t="s">
        <v>322</v>
      </c>
      <c r="J587" s="26" t="s">
        <v>385</v>
      </c>
    </row>
    <row r="588" spans="1:10" ht="11" hidden="1" customHeight="1" outlineLevel="1" x14ac:dyDescent="0.25">
      <c r="A588" s="13" t="s">
        <v>404</v>
      </c>
      <c r="B588" s="30" t="s">
        <v>16</v>
      </c>
      <c r="C588" s="28" t="s">
        <v>46</v>
      </c>
      <c r="D588" s="24" t="s">
        <v>1619</v>
      </c>
      <c r="E588" s="24"/>
      <c r="F588" s="24" t="s">
        <v>1620</v>
      </c>
      <c r="G588" s="24" t="s">
        <v>1621</v>
      </c>
      <c r="H588" s="24" t="s">
        <v>318</v>
      </c>
      <c r="I588" s="25" t="s">
        <v>319</v>
      </c>
      <c r="J588" s="26" t="s">
        <v>385</v>
      </c>
    </row>
    <row r="589" spans="1:10" ht="11" hidden="1" customHeight="1" outlineLevel="1" x14ac:dyDescent="0.25">
      <c r="A589" s="13" t="s">
        <v>404</v>
      </c>
      <c r="B589" s="30" t="s">
        <v>16</v>
      </c>
      <c r="C589" s="28" t="s">
        <v>35</v>
      </c>
      <c r="D589" s="24" t="str">
        <f>HYPERLINK("https://agenda.liternet.ro/cronici/thelmaandlouise.html","Thelma &amp; Louise *)")</f>
        <v>Thelma &amp; Louise *)</v>
      </c>
      <c r="E589" s="24"/>
      <c r="F589" s="24" t="s">
        <v>1153</v>
      </c>
      <c r="G589" s="24" t="s">
        <v>1641</v>
      </c>
      <c r="H589" s="24" t="s">
        <v>318</v>
      </c>
      <c r="I589" s="25" t="s">
        <v>319</v>
      </c>
      <c r="J589" s="26" t="s">
        <v>391</v>
      </c>
    </row>
    <row r="590" spans="1:10" ht="11" hidden="1" customHeight="1" outlineLevel="1" x14ac:dyDescent="0.25">
      <c r="A590" s="13" t="s">
        <v>404</v>
      </c>
      <c r="B590" s="30" t="s">
        <v>16</v>
      </c>
      <c r="C590" s="28" t="s">
        <v>153</v>
      </c>
      <c r="D590" s="24" t="s">
        <v>1679</v>
      </c>
      <c r="E590" s="24"/>
      <c r="F590" s="24" t="s">
        <v>1680</v>
      </c>
      <c r="G590" s="24" t="s">
        <v>1681</v>
      </c>
      <c r="H590" s="24" t="s">
        <v>321</v>
      </c>
      <c r="I590" s="25" t="s">
        <v>322</v>
      </c>
      <c r="J590" s="26" t="s">
        <v>385</v>
      </c>
    </row>
    <row r="591" spans="1:10" ht="11" hidden="1" customHeight="1" outlineLevel="1" x14ac:dyDescent="0.25">
      <c r="A591" s="13" t="s">
        <v>450</v>
      </c>
      <c r="B591" s="30" t="s">
        <v>38</v>
      </c>
      <c r="C591" s="28" t="s">
        <v>14</v>
      </c>
      <c r="D591" s="24" t="s">
        <v>1642</v>
      </c>
      <c r="E591" s="24"/>
      <c r="F591" s="24" t="s">
        <v>1643</v>
      </c>
      <c r="G591" s="24" t="s">
        <v>1644</v>
      </c>
      <c r="H591" s="24" t="s">
        <v>318</v>
      </c>
      <c r="I591" s="25" t="s">
        <v>319</v>
      </c>
      <c r="J591" s="26" t="s">
        <v>385</v>
      </c>
    </row>
    <row r="592" spans="1:10" ht="11" customHeight="1" collapsed="1" x14ac:dyDescent="0.25">
      <c r="A592" s="13" t="s">
        <v>1584</v>
      </c>
      <c r="B592" s="30" t="s">
        <v>304</v>
      </c>
      <c r="C592" s="28" t="s">
        <v>327</v>
      </c>
      <c r="D592" s="24" t="s">
        <v>1674</v>
      </c>
      <c r="E592" s="24"/>
      <c r="F592" s="24" t="s">
        <v>1323</v>
      </c>
      <c r="G592" s="24" t="s">
        <v>1675</v>
      </c>
      <c r="H592" s="24" t="s">
        <v>328</v>
      </c>
      <c r="I592" s="25"/>
      <c r="J592" s="26" t="s">
        <v>385</v>
      </c>
    </row>
    <row r="593" spans="1:10" ht="11" customHeight="1" x14ac:dyDescent="0.25">
      <c r="A593" s="13" t="s">
        <v>1584</v>
      </c>
      <c r="B593" s="30" t="s">
        <v>304</v>
      </c>
      <c r="C593" s="28" t="s">
        <v>329</v>
      </c>
      <c r="D593" s="24" t="s">
        <v>1696</v>
      </c>
      <c r="E593" s="24"/>
      <c r="F593" s="24" t="s">
        <v>1107</v>
      </c>
      <c r="G593" s="24" t="s">
        <v>1697</v>
      </c>
      <c r="H593" s="24" t="s">
        <v>328</v>
      </c>
      <c r="I593" s="25"/>
      <c r="J593" s="26" t="s">
        <v>385</v>
      </c>
    </row>
    <row r="594" spans="1:10" ht="11" customHeight="1" x14ac:dyDescent="0.25">
      <c r="A594" s="13" t="s">
        <v>400</v>
      </c>
      <c r="B594" s="30" t="s">
        <v>13</v>
      </c>
      <c r="C594" s="28" t="s">
        <v>330</v>
      </c>
      <c r="D594" s="24" t="s">
        <v>1698</v>
      </c>
      <c r="E594" s="24"/>
      <c r="F594" s="24" t="s">
        <v>1699</v>
      </c>
      <c r="G594" s="24" t="s">
        <v>1700</v>
      </c>
      <c r="H594" s="24" t="s">
        <v>328</v>
      </c>
      <c r="I594" s="25"/>
      <c r="J594" s="26" t="s">
        <v>385</v>
      </c>
    </row>
    <row r="595" spans="1:10" ht="11" customHeight="1" x14ac:dyDescent="0.25">
      <c r="A595" s="13" t="s">
        <v>1701</v>
      </c>
      <c r="B595" s="30" t="s">
        <v>331</v>
      </c>
      <c r="C595" s="28" t="s">
        <v>332</v>
      </c>
      <c r="D595" s="24" t="s">
        <v>1698</v>
      </c>
      <c r="E595" s="24"/>
      <c r="F595" s="24" t="s">
        <v>1699</v>
      </c>
      <c r="G595" s="24" t="s">
        <v>1700</v>
      </c>
      <c r="H595" s="24" t="s">
        <v>328</v>
      </c>
      <c r="I595" s="25"/>
      <c r="J595" s="26" t="s">
        <v>385</v>
      </c>
    </row>
    <row r="596" spans="1:10" x14ac:dyDescent="0.25">
      <c r="A596" s="13" t="s">
        <v>1702</v>
      </c>
      <c r="B596" s="30" t="s">
        <v>333</v>
      </c>
      <c r="C596" s="28" t="s">
        <v>334</v>
      </c>
      <c r="D596" s="24" t="s">
        <v>1698</v>
      </c>
      <c r="E596" s="24"/>
      <c r="F596" s="24" t="s">
        <v>1699</v>
      </c>
      <c r="G596" s="24" t="s">
        <v>1700</v>
      </c>
      <c r="H596" s="24" t="s">
        <v>328</v>
      </c>
      <c r="I596" s="25"/>
      <c r="J596" s="26" t="s">
        <v>385</v>
      </c>
    </row>
    <row r="597" spans="1:10" ht="11" customHeight="1" x14ac:dyDescent="0.25">
      <c r="A597" s="13" t="s">
        <v>1584</v>
      </c>
      <c r="B597" s="30" t="s">
        <v>304</v>
      </c>
      <c r="C597" s="28" t="s">
        <v>335</v>
      </c>
      <c r="D597" s="24" t="s">
        <v>1698</v>
      </c>
      <c r="E597" s="24"/>
      <c r="F597" s="24" t="s">
        <v>1699</v>
      </c>
      <c r="G597" s="24" t="s">
        <v>1700</v>
      </c>
      <c r="H597" s="24" t="s">
        <v>328</v>
      </c>
      <c r="I597" s="25"/>
      <c r="J597" s="26" t="s">
        <v>385</v>
      </c>
    </row>
    <row r="598" spans="1:10" ht="11" customHeight="1" x14ac:dyDescent="0.25">
      <c r="A598" s="13" t="s">
        <v>1706</v>
      </c>
      <c r="B598" s="30" t="s">
        <v>336</v>
      </c>
      <c r="C598" s="28" t="s">
        <v>337</v>
      </c>
      <c r="D598" s="24" t="s">
        <v>1703</v>
      </c>
      <c r="E598" s="24"/>
      <c r="F598" s="24" t="s">
        <v>1704</v>
      </c>
      <c r="G598" s="24" t="s">
        <v>1705</v>
      </c>
      <c r="H598" s="24" t="s">
        <v>328</v>
      </c>
      <c r="I598" s="25"/>
      <c r="J598" s="26" t="s">
        <v>385</v>
      </c>
    </row>
    <row r="599" spans="1:10" ht="11" customHeight="1" x14ac:dyDescent="0.25">
      <c r="A599" s="13" t="s">
        <v>1702</v>
      </c>
      <c r="B599" s="30" t="s">
        <v>333</v>
      </c>
      <c r="C599" s="28" t="s">
        <v>338</v>
      </c>
      <c r="D599" s="24" t="s">
        <v>1703</v>
      </c>
      <c r="E599" s="24"/>
      <c r="F599" s="24" t="s">
        <v>1704</v>
      </c>
      <c r="G599" s="24" t="s">
        <v>1705</v>
      </c>
      <c r="H599" s="24" t="s">
        <v>328</v>
      </c>
      <c r="I599" s="25"/>
      <c r="J599" s="26" t="s">
        <v>385</v>
      </c>
    </row>
    <row r="600" spans="1:10" ht="11" customHeight="1" x14ac:dyDescent="0.25">
      <c r="A600" s="13" t="s">
        <v>1584</v>
      </c>
      <c r="B600" s="30" t="s">
        <v>304</v>
      </c>
      <c r="C600" s="28" t="s">
        <v>339</v>
      </c>
      <c r="D600" s="24" t="s">
        <v>1703</v>
      </c>
      <c r="E600" s="24"/>
      <c r="F600" s="24" t="s">
        <v>1704</v>
      </c>
      <c r="G600" s="24" t="s">
        <v>1705</v>
      </c>
      <c r="H600" s="24" t="s">
        <v>328</v>
      </c>
      <c r="I600" s="25"/>
      <c r="J600" s="26" t="s">
        <v>385</v>
      </c>
    </row>
    <row r="601" spans="1:10" ht="11" customHeight="1" x14ac:dyDescent="0.25">
      <c r="A601" s="13" t="s">
        <v>1710</v>
      </c>
      <c r="B601" s="30" t="s">
        <v>340</v>
      </c>
      <c r="C601" s="28" t="s">
        <v>341</v>
      </c>
      <c r="D601" s="24" t="s">
        <v>1707</v>
      </c>
      <c r="E601" s="24"/>
      <c r="F601" s="24" t="s">
        <v>1708</v>
      </c>
      <c r="G601" s="24" t="s">
        <v>1709</v>
      </c>
      <c r="H601" s="24" t="s">
        <v>328</v>
      </c>
      <c r="I601" s="25"/>
      <c r="J601" s="26" t="s">
        <v>385</v>
      </c>
    </row>
    <row r="602" spans="1:10" ht="11" customHeight="1" x14ac:dyDescent="0.25">
      <c r="A602" s="13" t="s">
        <v>1702</v>
      </c>
      <c r="B602" s="30" t="s">
        <v>333</v>
      </c>
      <c r="C602" s="28" t="s">
        <v>342</v>
      </c>
      <c r="D602" s="24" t="s">
        <v>1707</v>
      </c>
      <c r="E602" s="24"/>
      <c r="F602" s="24" t="s">
        <v>1708</v>
      </c>
      <c r="G602" s="24" t="s">
        <v>1709</v>
      </c>
      <c r="H602" s="24" t="s">
        <v>328</v>
      </c>
      <c r="I602" s="25"/>
      <c r="J602" s="26" t="s">
        <v>385</v>
      </c>
    </row>
    <row r="603" spans="1:10" ht="11" customHeight="1" x14ac:dyDescent="0.25">
      <c r="A603" s="13" t="s">
        <v>1714</v>
      </c>
      <c r="B603" s="30" t="s">
        <v>343</v>
      </c>
      <c r="C603" s="28" t="s">
        <v>344</v>
      </c>
      <c r="D603" s="24" t="s">
        <v>1711</v>
      </c>
      <c r="E603" s="24"/>
      <c r="F603" s="24" t="s">
        <v>1712</v>
      </c>
      <c r="G603" s="24" t="s">
        <v>1713</v>
      </c>
      <c r="H603" s="24" t="s">
        <v>328</v>
      </c>
      <c r="I603" s="25"/>
      <c r="J603" s="26" t="s">
        <v>385</v>
      </c>
    </row>
    <row r="604" spans="1:10" ht="11" customHeight="1" x14ac:dyDescent="0.25">
      <c r="A604" s="13" t="s">
        <v>1710</v>
      </c>
      <c r="B604" s="30" t="s">
        <v>340</v>
      </c>
      <c r="C604" s="28" t="s">
        <v>44</v>
      </c>
      <c r="D604" s="24" t="s">
        <v>1616</v>
      </c>
      <c r="E604" s="24"/>
      <c r="F604" s="24" t="s">
        <v>1617</v>
      </c>
      <c r="G604" s="24" t="s">
        <v>1618</v>
      </c>
      <c r="H604" s="24" t="s">
        <v>328</v>
      </c>
      <c r="I604" s="25"/>
      <c r="J604" s="26" t="s">
        <v>385</v>
      </c>
    </row>
    <row r="605" spans="1:10" ht="11" customHeight="1" x14ac:dyDescent="0.25">
      <c r="A605" s="13" t="s">
        <v>1702</v>
      </c>
      <c r="B605" s="30" t="s">
        <v>333</v>
      </c>
      <c r="C605" s="28" t="s">
        <v>228</v>
      </c>
      <c r="D605" s="24" t="s">
        <v>1616</v>
      </c>
      <c r="E605" s="24"/>
      <c r="F605" s="24" t="s">
        <v>1617</v>
      </c>
      <c r="G605" s="24" t="s">
        <v>1618</v>
      </c>
      <c r="H605" s="24" t="s">
        <v>328</v>
      </c>
      <c r="I605" s="25"/>
      <c r="J605" s="26" t="s">
        <v>385</v>
      </c>
    </row>
    <row r="606" spans="1:10" ht="11" customHeight="1" x14ac:dyDescent="0.25">
      <c r="A606" s="13" t="s">
        <v>386</v>
      </c>
      <c r="B606" s="30" t="s">
        <v>10</v>
      </c>
      <c r="C606" s="28" t="s">
        <v>270</v>
      </c>
      <c r="D606" s="24" t="str">
        <f t="shared" ref="D606:D613" si="0">HYPERLINK("https://agenda.liternet.ro/cronici/killbill1.html","Kill Bill: The Whole Bloody Affair *)")</f>
        <v>Kill Bill: The Whole Bloody Affair *)</v>
      </c>
      <c r="E606" s="24"/>
      <c r="F606" s="24" t="s">
        <v>1491</v>
      </c>
      <c r="G606" s="24" t="s">
        <v>1576</v>
      </c>
      <c r="H606" s="24" t="s">
        <v>346</v>
      </c>
      <c r="I606" s="25"/>
      <c r="J606" s="26" t="s">
        <v>385</v>
      </c>
    </row>
    <row r="607" spans="1:10" ht="11" customHeight="1" x14ac:dyDescent="0.25">
      <c r="A607" s="13" t="s">
        <v>386</v>
      </c>
      <c r="B607" s="30" t="s">
        <v>10</v>
      </c>
      <c r="C607" s="28" t="s">
        <v>165</v>
      </c>
      <c r="D607" s="24" t="str">
        <f t="shared" si="0"/>
        <v>Kill Bill: The Whole Bloody Affair *)</v>
      </c>
      <c r="E607" s="24"/>
      <c r="F607" s="24" t="s">
        <v>1491</v>
      </c>
      <c r="G607" s="24" t="s">
        <v>1576</v>
      </c>
      <c r="H607" s="24" t="s">
        <v>347</v>
      </c>
      <c r="I607" s="25"/>
      <c r="J607" s="26" t="s">
        <v>385</v>
      </c>
    </row>
    <row r="608" spans="1:10" ht="11" customHeight="1" x14ac:dyDescent="0.25">
      <c r="A608" s="13" t="s">
        <v>1715</v>
      </c>
      <c r="B608" s="30" t="s">
        <v>348</v>
      </c>
      <c r="C608" s="28" t="s">
        <v>294</v>
      </c>
      <c r="D608" s="24" t="str">
        <f t="shared" si="0"/>
        <v>Kill Bill: The Whole Bloody Affair *)</v>
      </c>
      <c r="E608" s="24"/>
      <c r="F608" s="24" t="s">
        <v>1491</v>
      </c>
      <c r="G608" s="24" t="s">
        <v>1576</v>
      </c>
      <c r="H608" s="24" t="s">
        <v>349</v>
      </c>
      <c r="I608" s="25"/>
      <c r="J608" s="26" t="s">
        <v>385</v>
      </c>
    </row>
    <row r="609" spans="1:10" ht="11" customHeight="1" x14ac:dyDescent="0.25">
      <c r="A609" s="13" t="s">
        <v>1715</v>
      </c>
      <c r="B609" s="30" t="s">
        <v>348</v>
      </c>
      <c r="C609" s="28" t="s">
        <v>14</v>
      </c>
      <c r="D609" s="24" t="str">
        <f t="shared" si="0"/>
        <v>Kill Bill: The Whole Bloody Affair *)</v>
      </c>
      <c r="E609" s="24"/>
      <c r="F609" s="24" t="s">
        <v>1491</v>
      </c>
      <c r="G609" s="24" t="s">
        <v>1576</v>
      </c>
      <c r="H609" s="24" t="s">
        <v>350</v>
      </c>
      <c r="I609" s="25"/>
      <c r="J609" s="26" t="s">
        <v>385</v>
      </c>
    </row>
    <row r="610" spans="1:10" ht="11" customHeight="1" x14ac:dyDescent="0.25">
      <c r="A610" s="13" t="s">
        <v>1584</v>
      </c>
      <c r="B610" s="30" t="s">
        <v>304</v>
      </c>
      <c r="C610" s="28" t="s">
        <v>179</v>
      </c>
      <c r="D610" s="24" t="str">
        <f t="shared" si="0"/>
        <v>Kill Bill: The Whole Bloody Affair *)</v>
      </c>
      <c r="E610" s="24"/>
      <c r="F610" s="24" t="s">
        <v>1491</v>
      </c>
      <c r="G610" s="24" t="s">
        <v>1576</v>
      </c>
      <c r="H610" s="24" t="s">
        <v>350</v>
      </c>
      <c r="I610" s="25"/>
      <c r="J610" s="26" t="s">
        <v>385</v>
      </c>
    </row>
    <row r="611" spans="1:10" ht="11" customHeight="1" x14ac:dyDescent="0.25">
      <c r="A611" s="13" t="s">
        <v>1715</v>
      </c>
      <c r="B611" s="30" t="s">
        <v>348</v>
      </c>
      <c r="C611" s="28" t="s">
        <v>46</v>
      </c>
      <c r="D611" s="24" t="str">
        <f t="shared" si="0"/>
        <v>Kill Bill: The Whole Bloody Affair *)</v>
      </c>
      <c r="E611" s="24"/>
      <c r="F611" s="24" t="s">
        <v>1491</v>
      </c>
      <c r="G611" s="24" t="s">
        <v>1576</v>
      </c>
      <c r="H611" s="24" t="s">
        <v>351</v>
      </c>
      <c r="I611" s="25"/>
      <c r="J611" s="26" t="s">
        <v>385</v>
      </c>
    </row>
    <row r="612" spans="1:10" ht="11" customHeight="1" x14ac:dyDescent="0.25">
      <c r="A612" s="13" t="s">
        <v>1706</v>
      </c>
      <c r="B612" s="30" t="s">
        <v>336</v>
      </c>
      <c r="C612" s="28" t="s">
        <v>352</v>
      </c>
      <c r="D612" s="24" t="str">
        <f t="shared" si="0"/>
        <v>Kill Bill: The Whole Bloody Affair *)</v>
      </c>
      <c r="E612" s="24"/>
      <c r="F612" s="24" t="s">
        <v>1491</v>
      </c>
      <c r="G612" s="24" t="s">
        <v>1576</v>
      </c>
      <c r="H612" s="24" t="s">
        <v>353</v>
      </c>
      <c r="I612" s="25"/>
      <c r="J612" s="26" t="s">
        <v>385</v>
      </c>
    </row>
    <row r="613" spans="1:10" ht="11" customHeight="1" x14ac:dyDescent="0.25">
      <c r="A613" s="13" t="s">
        <v>1716</v>
      </c>
      <c r="B613" s="30" t="s">
        <v>354</v>
      </c>
      <c r="C613" s="28" t="s">
        <v>180</v>
      </c>
      <c r="D613" s="24" t="str">
        <f t="shared" si="0"/>
        <v>Kill Bill: The Whole Bloody Affair *)</v>
      </c>
      <c r="E613" s="24"/>
      <c r="F613" s="24" t="s">
        <v>1491</v>
      </c>
      <c r="G613" s="24" t="s">
        <v>1576</v>
      </c>
      <c r="H613" s="24" t="s">
        <v>353</v>
      </c>
      <c r="I613" s="25"/>
      <c r="J613" s="26" t="s">
        <v>385</v>
      </c>
    </row>
    <row r="614" spans="1:10" ht="11" customHeight="1" x14ac:dyDescent="0.25">
      <c r="A614" s="13" t="s">
        <v>386</v>
      </c>
      <c r="B614" s="30" t="s">
        <v>10</v>
      </c>
      <c r="C614" s="28" t="s">
        <v>355</v>
      </c>
      <c r="D614" s="24" t="str">
        <f>HYPERLINK("https://agenda.liternet.ro/cronici/miroirsno3.html","Miroirs No. 3 *)")</f>
        <v>Miroirs No. 3 *)</v>
      </c>
      <c r="E614" s="24"/>
      <c r="F614" s="24" t="s">
        <v>1580</v>
      </c>
      <c r="G614" s="24" t="s">
        <v>1581</v>
      </c>
      <c r="H614" s="24" t="s">
        <v>349</v>
      </c>
      <c r="I614" s="25"/>
      <c r="J614" s="26" t="s">
        <v>385</v>
      </c>
    </row>
    <row r="615" spans="1:10" ht="11" customHeight="1" x14ac:dyDescent="0.25">
      <c r="A615" s="13" t="s">
        <v>386</v>
      </c>
      <c r="B615" s="30" t="s">
        <v>10</v>
      </c>
      <c r="C615" s="28" t="s">
        <v>356</v>
      </c>
      <c r="D615" s="24" t="str">
        <f>HYPERLINK("https://agenda.liternet.ro/cronici/miroirsno3.html","Miroirs No. 3 *)")</f>
        <v>Miroirs No. 3 *)</v>
      </c>
      <c r="E615" s="24"/>
      <c r="F615" s="24" t="s">
        <v>1580</v>
      </c>
      <c r="G615" s="24" t="s">
        <v>1581</v>
      </c>
      <c r="H615" s="24" t="s">
        <v>350</v>
      </c>
      <c r="I615" s="25"/>
      <c r="J615" s="26" t="s">
        <v>385</v>
      </c>
    </row>
    <row r="616" spans="1:10" ht="11" customHeight="1" x14ac:dyDescent="0.25">
      <c r="A616" s="13" t="s">
        <v>1706</v>
      </c>
      <c r="B616" s="30" t="s">
        <v>336</v>
      </c>
      <c r="C616" s="28" t="s">
        <v>357</v>
      </c>
      <c r="D616" s="24" t="str">
        <f>HYPERLINK("https://agenda.liternet.ro/cronici/miroirsno3.html","Miroirs No. 3 *)")</f>
        <v>Miroirs No. 3 *)</v>
      </c>
      <c r="E616" s="24"/>
      <c r="F616" s="24" t="s">
        <v>1580</v>
      </c>
      <c r="G616" s="24" t="s">
        <v>1581</v>
      </c>
      <c r="H616" s="24" t="s">
        <v>353</v>
      </c>
      <c r="I616" s="25"/>
      <c r="J616" s="26" t="s">
        <v>385</v>
      </c>
    </row>
    <row r="617" spans="1:10" ht="11" customHeight="1" x14ac:dyDescent="0.25">
      <c r="A617" s="13" t="s">
        <v>1702</v>
      </c>
      <c r="B617" s="30" t="s">
        <v>333</v>
      </c>
      <c r="C617" s="28" t="s">
        <v>358</v>
      </c>
      <c r="D617" s="24" t="str">
        <f>HYPERLINK("https://agenda.liternet.ro/cronici/miroirsno3.html","Miroirs No. 3 *)")</f>
        <v>Miroirs No. 3 *)</v>
      </c>
      <c r="E617" s="24"/>
      <c r="F617" s="24" t="s">
        <v>1580</v>
      </c>
      <c r="G617" s="24" t="s">
        <v>1581</v>
      </c>
      <c r="H617" s="24" t="s">
        <v>353</v>
      </c>
      <c r="I617" s="25"/>
      <c r="J617" s="26" t="s">
        <v>385</v>
      </c>
    </row>
    <row r="618" spans="1:10" ht="11" customHeight="1" x14ac:dyDescent="0.25">
      <c r="A618" s="13" t="s">
        <v>1584</v>
      </c>
      <c r="B618" s="30" t="s">
        <v>304</v>
      </c>
      <c r="C618" s="28" t="s">
        <v>359</v>
      </c>
      <c r="D618" s="24" t="str">
        <f>HYPERLINK("https://agenda.liternet.ro/cronici/miroirsno3.html","Miroirs No. 3 *)")</f>
        <v>Miroirs No. 3 *)</v>
      </c>
      <c r="E618" s="24"/>
      <c r="F618" s="24" t="s">
        <v>1580</v>
      </c>
      <c r="G618" s="24" t="s">
        <v>1581</v>
      </c>
      <c r="H618" s="24" t="s">
        <v>353</v>
      </c>
      <c r="I618" s="25"/>
      <c r="J618" s="26" t="s">
        <v>385</v>
      </c>
    </row>
    <row r="619" spans="1:10" ht="11" customHeight="1" x14ac:dyDescent="0.25">
      <c r="A619" s="13" t="s">
        <v>1584</v>
      </c>
      <c r="B619" s="30" t="s">
        <v>304</v>
      </c>
      <c r="C619" s="28" t="s">
        <v>153</v>
      </c>
      <c r="D619" s="24" t="s">
        <v>1674</v>
      </c>
      <c r="E619" s="24"/>
      <c r="F619" s="24" t="s">
        <v>1323</v>
      </c>
      <c r="G619" s="24" t="s">
        <v>1675</v>
      </c>
      <c r="H619" s="24" t="s">
        <v>320</v>
      </c>
      <c r="I619" s="25"/>
      <c r="J619" s="26" t="s">
        <v>385</v>
      </c>
    </row>
    <row r="620" spans="1:10" ht="11" customHeight="1" x14ac:dyDescent="0.25">
      <c r="A620" s="13" t="s">
        <v>1584</v>
      </c>
      <c r="B620" s="30" t="s">
        <v>304</v>
      </c>
      <c r="C620" s="28" t="s">
        <v>360</v>
      </c>
      <c r="D620" s="24" t="s">
        <v>1674</v>
      </c>
      <c r="E620" s="24"/>
      <c r="F620" s="24" t="s">
        <v>1323</v>
      </c>
      <c r="G620" s="24" t="s">
        <v>1675</v>
      </c>
      <c r="H620" s="24" t="s">
        <v>346</v>
      </c>
      <c r="I620" s="25"/>
      <c r="J620" s="26" t="s">
        <v>385</v>
      </c>
    </row>
    <row r="621" spans="1:10" ht="11" customHeight="1" x14ac:dyDescent="0.25">
      <c r="A621" s="13" t="s">
        <v>433</v>
      </c>
      <c r="B621" s="30" t="s">
        <v>28</v>
      </c>
      <c r="C621" s="28" t="s">
        <v>51</v>
      </c>
      <c r="D621" s="24" t="s">
        <v>1674</v>
      </c>
      <c r="E621" s="24"/>
      <c r="F621" s="24" t="s">
        <v>1323</v>
      </c>
      <c r="G621" s="24" t="s">
        <v>1675</v>
      </c>
      <c r="H621" s="24" t="s">
        <v>361</v>
      </c>
      <c r="I621" s="25"/>
      <c r="J621" s="26" t="s">
        <v>385</v>
      </c>
    </row>
    <row r="622" spans="1:10" ht="11" customHeight="1" x14ac:dyDescent="0.25">
      <c r="A622" s="13" t="s">
        <v>434</v>
      </c>
      <c r="B622" s="30" t="s">
        <v>30</v>
      </c>
      <c r="C622" s="28" t="s">
        <v>179</v>
      </c>
      <c r="D622" s="24" t="s">
        <v>1674</v>
      </c>
      <c r="E622" s="24"/>
      <c r="F622" s="24" t="s">
        <v>1323</v>
      </c>
      <c r="G622" s="24" t="s">
        <v>1675</v>
      </c>
      <c r="H622" s="24" t="s">
        <v>361</v>
      </c>
      <c r="I622" s="25"/>
      <c r="J622" s="26" t="s">
        <v>385</v>
      </c>
    </row>
    <row r="623" spans="1:10" ht="11" customHeight="1" x14ac:dyDescent="0.25">
      <c r="A623" s="13" t="s">
        <v>1584</v>
      </c>
      <c r="B623" s="30" t="s">
        <v>304</v>
      </c>
      <c r="C623" s="28" t="s">
        <v>35</v>
      </c>
      <c r="D623" s="24" t="s">
        <v>1674</v>
      </c>
      <c r="E623" s="24"/>
      <c r="F623" s="24" t="s">
        <v>1323</v>
      </c>
      <c r="G623" s="24" t="s">
        <v>1675</v>
      </c>
      <c r="H623" s="24" t="s">
        <v>362</v>
      </c>
      <c r="I623" s="25"/>
      <c r="J623" s="26" t="s">
        <v>385</v>
      </c>
    </row>
    <row r="624" spans="1:10" ht="11" customHeight="1" x14ac:dyDescent="0.25">
      <c r="A624" s="13" t="s">
        <v>1584</v>
      </c>
      <c r="B624" s="30" t="s">
        <v>304</v>
      </c>
      <c r="C624" s="28" t="s">
        <v>35</v>
      </c>
      <c r="D624" s="24" t="s">
        <v>1674</v>
      </c>
      <c r="E624" s="24"/>
      <c r="F624" s="24" t="s">
        <v>1323</v>
      </c>
      <c r="G624" s="24" t="s">
        <v>1675</v>
      </c>
      <c r="H624" s="24" t="s">
        <v>363</v>
      </c>
      <c r="I624" s="25"/>
      <c r="J624" s="26" t="s">
        <v>385</v>
      </c>
    </row>
    <row r="625" spans="1:10" ht="11" customHeight="1" x14ac:dyDescent="0.25">
      <c r="A625" s="13" t="s">
        <v>1584</v>
      </c>
      <c r="B625" s="30" t="s">
        <v>304</v>
      </c>
      <c r="C625" s="28" t="s">
        <v>14</v>
      </c>
      <c r="D625" s="24" t="s">
        <v>1674</v>
      </c>
      <c r="E625" s="24"/>
      <c r="F625" s="24" t="s">
        <v>1323</v>
      </c>
      <c r="G625" s="24" t="s">
        <v>1675</v>
      </c>
      <c r="H625" s="24" t="s">
        <v>347</v>
      </c>
      <c r="I625" s="25"/>
      <c r="J625" s="26" t="s">
        <v>385</v>
      </c>
    </row>
    <row r="626" spans="1:10" ht="11" customHeight="1" x14ac:dyDescent="0.25">
      <c r="A626" s="13" t="s">
        <v>1584</v>
      </c>
      <c r="B626" s="30" t="s">
        <v>304</v>
      </c>
      <c r="C626" s="28" t="s">
        <v>14</v>
      </c>
      <c r="D626" s="24" t="s">
        <v>1674</v>
      </c>
      <c r="E626" s="24"/>
      <c r="F626" s="24" t="s">
        <v>1323</v>
      </c>
      <c r="G626" s="24" t="s">
        <v>1675</v>
      </c>
      <c r="H626" s="24" t="s">
        <v>349</v>
      </c>
      <c r="I626" s="25"/>
      <c r="J626" s="26" t="s">
        <v>385</v>
      </c>
    </row>
    <row r="627" spans="1:10" ht="11" customHeight="1" x14ac:dyDescent="0.25">
      <c r="A627" s="13" t="s">
        <v>1584</v>
      </c>
      <c r="B627" s="30" t="s">
        <v>304</v>
      </c>
      <c r="C627" s="28" t="s">
        <v>14</v>
      </c>
      <c r="D627" s="24" t="s">
        <v>1674</v>
      </c>
      <c r="E627" s="24"/>
      <c r="F627" s="24" t="s">
        <v>1323</v>
      </c>
      <c r="G627" s="24" t="s">
        <v>1675</v>
      </c>
      <c r="H627" s="24" t="s">
        <v>364</v>
      </c>
      <c r="I627" s="25"/>
      <c r="J627" s="26" t="s">
        <v>385</v>
      </c>
    </row>
    <row r="628" spans="1:10" ht="11" customHeight="1" x14ac:dyDescent="0.25">
      <c r="A628" s="13" t="s">
        <v>1584</v>
      </c>
      <c r="B628" s="30" t="s">
        <v>304</v>
      </c>
      <c r="C628" s="28" t="s">
        <v>14</v>
      </c>
      <c r="D628" s="24" t="s">
        <v>1674</v>
      </c>
      <c r="E628" s="24"/>
      <c r="F628" s="24" t="s">
        <v>1323</v>
      </c>
      <c r="G628" s="24" t="s">
        <v>1675</v>
      </c>
      <c r="H628" s="24" t="s">
        <v>350</v>
      </c>
      <c r="I628" s="25"/>
      <c r="J628" s="26" t="s">
        <v>385</v>
      </c>
    </row>
    <row r="629" spans="1:10" ht="11" customHeight="1" x14ac:dyDescent="0.25">
      <c r="A629" s="13" t="s">
        <v>1584</v>
      </c>
      <c r="B629" s="30" t="s">
        <v>304</v>
      </c>
      <c r="C629" s="28" t="s">
        <v>345</v>
      </c>
      <c r="D629" s="24" t="s">
        <v>1674</v>
      </c>
      <c r="E629" s="24"/>
      <c r="F629" s="24" t="s">
        <v>1323</v>
      </c>
      <c r="G629" s="24" t="s">
        <v>1675</v>
      </c>
      <c r="H629" s="24" t="s">
        <v>351</v>
      </c>
      <c r="I629" s="25"/>
      <c r="J629" s="26" t="s">
        <v>385</v>
      </c>
    </row>
    <row r="630" spans="1:10" ht="11" customHeight="1" x14ac:dyDescent="0.25">
      <c r="A630" s="13" t="s">
        <v>1584</v>
      </c>
      <c r="B630" s="30" t="s">
        <v>304</v>
      </c>
      <c r="C630" s="28" t="s">
        <v>365</v>
      </c>
      <c r="D630" s="24" t="s">
        <v>1674</v>
      </c>
      <c r="E630" s="24"/>
      <c r="F630" s="24" t="s">
        <v>1323</v>
      </c>
      <c r="G630" s="24" t="s">
        <v>1675</v>
      </c>
      <c r="H630" s="24" t="s">
        <v>353</v>
      </c>
      <c r="I630" s="25"/>
      <c r="J630" s="26" t="s">
        <v>385</v>
      </c>
    </row>
    <row r="631" spans="1:10" ht="11" customHeight="1" x14ac:dyDescent="0.25">
      <c r="A631" s="13" t="s">
        <v>1584</v>
      </c>
      <c r="B631" s="30" t="s">
        <v>304</v>
      </c>
      <c r="C631" s="28" t="s">
        <v>14</v>
      </c>
      <c r="D631" s="24" t="s">
        <v>1696</v>
      </c>
      <c r="E631" s="24"/>
      <c r="F631" s="24" t="s">
        <v>1107</v>
      </c>
      <c r="G631" s="24" t="s">
        <v>1697</v>
      </c>
      <c r="H631" s="24" t="s">
        <v>320</v>
      </c>
      <c r="I631" s="25"/>
      <c r="J631" s="26" t="s">
        <v>385</v>
      </c>
    </row>
    <row r="632" spans="1:10" ht="11" customHeight="1" x14ac:dyDescent="0.25">
      <c r="A632" s="13" t="s">
        <v>1584</v>
      </c>
      <c r="B632" s="30" t="s">
        <v>304</v>
      </c>
      <c r="C632" s="28" t="s">
        <v>366</v>
      </c>
      <c r="D632" s="24" t="s">
        <v>1696</v>
      </c>
      <c r="E632" s="24"/>
      <c r="F632" s="24" t="s">
        <v>1107</v>
      </c>
      <c r="G632" s="24" t="s">
        <v>1697</v>
      </c>
      <c r="H632" s="24" t="s">
        <v>346</v>
      </c>
      <c r="I632" s="25"/>
      <c r="J632" s="26" t="s">
        <v>385</v>
      </c>
    </row>
    <row r="633" spans="1:10" ht="11" customHeight="1" x14ac:dyDescent="0.25">
      <c r="A633" s="13" t="s">
        <v>1584</v>
      </c>
      <c r="B633" s="30" t="s">
        <v>304</v>
      </c>
      <c r="C633" s="28" t="s">
        <v>168</v>
      </c>
      <c r="D633" s="24" t="s">
        <v>1696</v>
      </c>
      <c r="E633" s="24"/>
      <c r="F633" s="24" t="s">
        <v>1107</v>
      </c>
      <c r="G633" s="24" t="s">
        <v>1697</v>
      </c>
      <c r="H633" s="24" t="s">
        <v>361</v>
      </c>
      <c r="I633" s="25"/>
      <c r="J633" s="26" t="s">
        <v>385</v>
      </c>
    </row>
    <row r="634" spans="1:10" ht="11" customHeight="1" x14ac:dyDescent="0.25">
      <c r="A634" s="13" t="s">
        <v>1584</v>
      </c>
      <c r="B634" s="30" t="s">
        <v>304</v>
      </c>
      <c r="C634" s="28" t="s">
        <v>345</v>
      </c>
      <c r="D634" s="24" t="s">
        <v>1696</v>
      </c>
      <c r="E634" s="24"/>
      <c r="F634" s="24" t="s">
        <v>1107</v>
      </c>
      <c r="G634" s="24" t="s">
        <v>1697</v>
      </c>
      <c r="H634" s="24" t="s">
        <v>362</v>
      </c>
      <c r="I634" s="25"/>
      <c r="J634" s="26" t="s">
        <v>385</v>
      </c>
    </row>
    <row r="635" spans="1:10" ht="11" customHeight="1" x14ac:dyDescent="0.25">
      <c r="A635" s="13" t="s">
        <v>1584</v>
      </c>
      <c r="B635" s="30" t="s">
        <v>304</v>
      </c>
      <c r="C635" s="28" t="s">
        <v>315</v>
      </c>
      <c r="D635" s="24" t="s">
        <v>1696</v>
      </c>
      <c r="E635" s="24"/>
      <c r="F635" s="24" t="s">
        <v>1107</v>
      </c>
      <c r="G635" s="24" t="s">
        <v>1697</v>
      </c>
      <c r="H635" s="24" t="s">
        <v>363</v>
      </c>
      <c r="I635" s="25"/>
      <c r="J635" s="26" t="s">
        <v>385</v>
      </c>
    </row>
    <row r="636" spans="1:10" ht="11" customHeight="1" x14ac:dyDescent="0.25">
      <c r="A636" s="13" t="s">
        <v>1584</v>
      </c>
      <c r="B636" s="30" t="s">
        <v>304</v>
      </c>
      <c r="C636" s="28" t="s">
        <v>35</v>
      </c>
      <c r="D636" s="24" t="s">
        <v>1696</v>
      </c>
      <c r="E636" s="24"/>
      <c r="F636" s="24" t="s">
        <v>1107</v>
      </c>
      <c r="G636" s="24" t="s">
        <v>1697</v>
      </c>
      <c r="H636" s="24" t="s">
        <v>347</v>
      </c>
      <c r="I636" s="25"/>
      <c r="J636" s="26" t="s">
        <v>385</v>
      </c>
    </row>
    <row r="637" spans="1:10" ht="11" customHeight="1" x14ac:dyDescent="0.25">
      <c r="A637" s="13" t="s">
        <v>1584</v>
      </c>
      <c r="B637" s="30" t="s">
        <v>304</v>
      </c>
      <c r="C637" s="28" t="s">
        <v>294</v>
      </c>
      <c r="D637" s="24" t="s">
        <v>1696</v>
      </c>
      <c r="E637" s="24"/>
      <c r="F637" s="24" t="s">
        <v>1107</v>
      </c>
      <c r="G637" s="24" t="s">
        <v>1697</v>
      </c>
      <c r="H637" s="24" t="s">
        <v>349</v>
      </c>
      <c r="I637" s="25"/>
      <c r="J637" s="26" t="s">
        <v>385</v>
      </c>
    </row>
    <row r="638" spans="1:10" ht="11" customHeight="1" x14ac:dyDescent="0.25">
      <c r="A638" s="13" t="s">
        <v>1584</v>
      </c>
      <c r="B638" s="30" t="s">
        <v>304</v>
      </c>
      <c r="C638" s="28" t="s">
        <v>35</v>
      </c>
      <c r="D638" s="24" t="s">
        <v>1696</v>
      </c>
      <c r="E638" s="24"/>
      <c r="F638" s="24" t="s">
        <v>1107</v>
      </c>
      <c r="G638" s="24" t="s">
        <v>1697</v>
      </c>
      <c r="H638" s="24" t="s">
        <v>364</v>
      </c>
      <c r="I638" s="25"/>
      <c r="J638" s="26" t="s">
        <v>385</v>
      </c>
    </row>
    <row r="639" spans="1:10" ht="11" customHeight="1" x14ac:dyDescent="0.25">
      <c r="A639" s="13" t="s">
        <v>1584</v>
      </c>
      <c r="B639" s="30" t="s">
        <v>304</v>
      </c>
      <c r="C639" s="28" t="s">
        <v>180</v>
      </c>
      <c r="D639" s="24" t="s">
        <v>1696</v>
      </c>
      <c r="E639" s="24"/>
      <c r="F639" s="24" t="s">
        <v>1107</v>
      </c>
      <c r="G639" s="24" t="s">
        <v>1697</v>
      </c>
      <c r="H639" s="24" t="s">
        <v>350</v>
      </c>
      <c r="I639" s="25"/>
      <c r="J639" s="26" t="s">
        <v>385</v>
      </c>
    </row>
    <row r="640" spans="1:10" ht="11" customHeight="1" x14ac:dyDescent="0.25">
      <c r="A640" s="13" t="s">
        <v>1584</v>
      </c>
      <c r="B640" s="30" t="s">
        <v>304</v>
      </c>
      <c r="C640" s="28" t="s">
        <v>269</v>
      </c>
      <c r="D640" s="24" t="s">
        <v>1696</v>
      </c>
      <c r="E640" s="24"/>
      <c r="F640" s="24" t="s">
        <v>1107</v>
      </c>
      <c r="G640" s="24" t="s">
        <v>1697</v>
      </c>
      <c r="H640" s="24" t="s">
        <v>351</v>
      </c>
      <c r="I640" s="25"/>
      <c r="J640" s="26" t="s">
        <v>385</v>
      </c>
    </row>
    <row r="641" spans="1:10" ht="11" customHeight="1" x14ac:dyDescent="0.25">
      <c r="A641" s="13" t="s">
        <v>1584</v>
      </c>
      <c r="B641" s="30" t="s">
        <v>304</v>
      </c>
      <c r="C641" s="28" t="s">
        <v>165</v>
      </c>
      <c r="D641" s="24" t="s">
        <v>1696</v>
      </c>
      <c r="E641" s="24"/>
      <c r="F641" s="24" t="s">
        <v>1107</v>
      </c>
      <c r="G641" s="24" t="s">
        <v>1697</v>
      </c>
      <c r="H641" s="24" t="s">
        <v>353</v>
      </c>
      <c r="I641" s="25"/>
      <c r="J641" s="26" t="s">
        <v>385</v>
      </c>
    </row>
    <row r="642" spans="1:10" ht="11" customHeight="1" x14ac:dyDescent="0.25">
      <c r="A642" s="13" t="s">
        <v>386</v>
      </c>
      <c r="B642" s="30" t="s">
        <v>10</v>
      </c>
      <c r="C642" s="28" t="s">
        <v>367</v>
      </c>
      <c r="D642" s="24" t="s">
        <v>1650</v>
      </c>
      <c r="E642" s="24"/>
      <c r="F642" s="24" t="s">
        <v>1651</v>
      </c>
      <c r="G642" s="24" t="s">
        <v>1652</v>
      </c>
      <c r="H642" s="24" t="s">
        <v>351</v>
      </c>
      <c r="I642" s="25"/>
      <c r="J642" s="26" t="s">
        <v>385</v>
      </c>
    </row>
    <row r="643" spans="1:10" ht="11" customHeight="1" x14ac:dyDescent="0.25">
      <c r="A643" s="13" t="s">
        <v>386</v>
      </c>
      <c r="B643" s="30" t="s">
        <v>10</v>
      </c>
      <c r="C643" s="28" t="s">
        <v>305</v>
      </c>
      <c r="D643" s="24" t="s">
        <v>1698</v>
      </c>
      <c r="E643" s="24"/>
      <c r="F643" s="24" t="s">
        <v>1699</v>
      </c>
      <c r="G643" s="24" t="s">
        <v>1700</v>
      </c>
      <c r="H643" s="24" t="s">
        <v>368</v>
      </c>
      <c r="I643" s="25"/>
      <c r="J643" s="26" t="s">
        <v>385</v>
      </c>
    </row>
    <row r="644" spans="1:10" ht="11" customHeight="1" x14ac:dyDescent="0.25">
      <c r="A644" s="13" t="s">
        <v>386</v>
      </c>
      <c r="B644" s="30" t="s">
        <v>10</v>
      </c>
      <c r="C644" s="28" t="s">
        <v>305</v>
      </c>
      <c r="D644" s="24" t="s">
        <v>1703</v>
      </c>
      <c r="E644" s="24"/>
      <c r="F644" s="24" t="s">
        <v>1704</v>
      </c>
      <c r="G644" s="24" t="s">
        <v>1705</v>
      </c>
      <c r="H644" s="24" t="s">
        <v>368</v>
      </c>
      <c r="I644" s="25"/>
      <c r="J644" s="26" t="s">
        <v>385</v>
      </c>
    </row>
    <row r="645" spans="1:10" ht="11" customHeight="1" x14ac:dyDescent="0.25">
      <c r="A645" s="13" t="s">
        <v>386</v>
      </c>
      <c r="B645" s="30" t="s">
        <v>10</v>
      </c>
      <c r="C645" s="28" t="s">
        <v>305</v>
      </c>
      <c r="D645" s="24" t="s">
        <v>1707</v>
      </c>
      <c r="E645" s="24"/>
      <c r="F645" s="24" t="s">
        <v>1708</v>
      </c>
      <c r="G645" s="24" t="s">
        <v>1709</v>
      </c>
      <c r="H645" s="24" t="s">
        <v>368</v>
      </c>
      <c r="I645" s="25"/>
      <c r="J645" s="26" t="s">
        <v>385</v>
      </c>
    </row>
    <row r="646" spans="1:10" ht="11" customHeight="1" x14ac:dyDescent="0.25">
      <c r="A646" s="13" t="s">
        <v>1701</v>
      </c>
      <c r="B646" s="30" t="s">
        <v>331</v>
      </c>
      <c r="C646" s="28" t="s">
        <v>369</v>
      </c>
      <c r="D646" s="24" t="s">
        <v>1711</v>
      </c>
      <c r="E646" s="24"/>
      <c r="F646" s="24" t="s">
        <v>1712</v>
      </c>
      <c r="G646" s="24" t="s">
        <v>1713</v>
      </c>
      <c r="H646" s="24" t="s">
        <v>363</v>
      </c>
      <c r="I646" s="25"/>
      <c r="J646" s="26" t="s">
        <v>385</v>
      </c>
    </row>
    <row r="647" spans="1:10" ht="11" customHeight="1" x14ac:dyDescent="0.25">
      <c r="A647" s="13" t="s">
        <v>1715</v>
      </c>
      <c r="B647" s="30" t="s">
        <v>348</v>
      </c>
      <c r="C647" s="28" t="s">
        <v>235</v>
      </c>
      <c r="D647" s="24" t="s">
        <v>1711</v>
      </c>
      <c r="E647" s="24"/>
      <c r="F647" s="24" t="s">
        <v>1712</v>
      </c>
      <c r="G647" s="24" t="s">
        <v>1713</v>
      </c>
      <c r="H647" s="24" t="s">
        <v>347</v>
      </c>
      <c r="I647" s="25"/>
      <c r="J647" s="26" t="s">
        <v>385</v>
      </c>
    </row>
    <row r="648" spans="1:10" ht="11" customHeight="1" x14ac:dyDescent="0.25">
      <c r="A648" s="13" t="s">
        <v>386</v>
      </c>
      <c r="B648" s="30" t="s">
        <v>10</v>
      </c>
      <c r="C648" s="28" t="s">
        <v>275</v>
      </c>
      <c r="D648" s="24" t="s">
        <v>1711</v>
      </c>
      <c r="E648" s="24"/>
      <c r="F648" s="24" t="s">
        <v>1712</v>
      </c>
      <c r="G648" s="24" t="s">
        <v>1713</v>
      </c>
      <c r="H648" s="24" t="s">
        <v>349</v>
      </c>
      <c r="I648" s="25"/>
      <c r="J648" s="26" t="s">
        <v>385</v>
      </c>
    </row>
    <row r="649" spans="1:10" ht="11" customHeight="1" x14ac:dyDescent="0.25">
      <c r="A649" s="13" t="s">
        <v>1715</v>
      </c>
      <c r="B649" s="30" t="s">
        <v>348</v>
      </c>
      <c r="C649" s="28" t="s">
        <v>370</v>
      </c>
      <c r="D649" s="24" t="s">
        <v>1711</v>
      </c>
      <c r="E649" s="24"/>
      <c r="F649" s="24" t="s">
        <v>1712</v>
      </c>
      <c r="G649" s="24" t="s">
        <v>1713</v>
      </c>
      <c r="H649" s="24" t="s">
        <v>350</v>
      </c>
      <c r="I649" s="25"/>
      <c r="J649" s="26" t="s">
        <v>385</v>
      </c>
    </row>
    <row r="650" spans="1:10" ht="11" customHeight="1" x14ac:dyDescent="0.25">
      <c r="A650" s="13" t="s">
        <v>1584</v>
      </c>
      <c r="B650" s="30" t="s">
        <v>304</v>
      </c>
      <c r="C650" s="28" t="s">
        <v>371</v>
      </c>
      <c r="D650" s="24" t="s">
        <v>1711</v>
      </c>
      <c r="E650" s="24"/>
      <c r="F650" s="24" t="s">
        <v>1712</v>
      </c>
      <c r="G650" s="24" t="s">
        <v>1713</v>
      </c>
      <c r="H650" s="24" t="s">
        <v>350</v>
      </c>
      <c r="I650" s="25"/>
      <c r="J650" s="26" t="s">
        <v>385</v>
      </c>
    </row>
    <row r="651" spans="1:10" ht="11" customHeight="1" x14ac:dyDescent="0.25">
      <c r="A651" s="13" t="s">
        <v>386</v>
      </c>
      <c r="B651" s="30" t="s">
        <v>10</v>
      </c>
      <c r="C651" s="28" t="s">
        <v>372</v>
      </c>
      <c r="D651" s="24" t="s">
        <v>1711</v>
      </c>
      <c r="E651" s="24"/>
      <c r="F651" s="24" t="s">
        <v>1712</v>
      </c>
      <c r="G651" s="24" t="s">
        <v>1713</v>
      </c>
      <c r="H651" s="24" t="s">
        <v>351</v>
      </c>
      <c r="I651" s="25"/>
      <c r="J651" s="26" t="s">
        <v>385</v>
      </c>
    </row>
    <row r="652" spans="1:10" ht="11" customHeight="1" x14ac:dyDescent="0.25">
      <c r="A652" s="13" t="s">
        <v>1706</v>
      </c>
      <c r="B652" s="30" t="s">
        <v>336</v>
      </c>
      <c r="C652" s="28" t="s">
        <v>373</v>
      </c>
      <c r="D652" s="24" t="s">
        <v>1711</v>
      </c>
      <c r="E652" s="24"/>
      <c r="F652" s="24" t="s">
        <v>1712</v>
      </c>
      <c r="G652" s="24" t="s">
        <v>1713</v>
      </c>
      <c r="H652" s="24" t="s">
        <v>353</v>
      </c>
      <c r="I652" s="25"/>
      <c r="J652" s="26" t="s">
        <v>385</v>
      </c>
    </row>
    <row r="653" spans="1:10" ht="11" customHeight="1" x14ac:dyDescent="0.25">
      <c r="A653" s="13" t="s">
        <v>1716</v>
      </c>
      <c r="B653" s="30" t="s">
        <v>354</v>
      </c>
      <c r="C653" s="28" t="s">
        <v>374</v>
      </c>
      <c r="D653" s="24" t="s">
        <v>1711</v>
      </c>
      <c r="E653" s="24"/>
      <c r="F653" s="24" t="s">
        <v>1712</v>
      </c>
      <c r="G653" s="24" t="s">
        <v>1713</v>
      </c>
      <c r="H653" s="24" t="s">
        <v>353</v>
      </c>
      <c r="I653" s="25"/>
      <c r="J653" s="26" t="s">
        <v>385</v>
      </c>
    </row>
    <row r="654" spans="1:10" ht="11" customHeight="1" x14ac:dyDescent="0.25">
      <c r="A654" s="13" t="s">
        <v>960</v>
      </c>
      <c r="B654" s="30" t="s">
        <v>147</v>
      </c>
      <c r="C654" s="28" t="s">
        <v>375</v>
      </c>
      <c r="D654" s="24" t="s">
        <v>1717</v>
      </c>
      <c r="E654" s="24"/>
      <c r="F654" s="24" t="s">
        <v>1718</v>
      </c>
      <c r="G654" s="24" t="s">
        <v>1719</v>
      </c>
      <c r="H654" s="24" t="s">
        <v>346</v>
      </c>
      <c r="I654" s="25"/>
      <c r="J654" s="26" t="s">
        <v>385</v>
      </c>
    </row>
    <row r="655" spans="1:10" ht="11" customHeight="1" x14ac:dyDescent="0.25">
      <c r="A655" s="13" t="s">
        <v>1701</v>
      </c>
      <c r="B655" s="30" t="s">
        <v>331</v>
      </c>
      <c r="C655" s="28" t="s">
        <v>376</v>
      </c>
      <c r="D655" s="24" t="s">
        <v>1717</v>
      </c>
      <c r="E655" s="24"/>
      <c r="F655" s="24" t="s">
        <v>1718</v>
      </c>
      <c r="G655" s="24" t="s">
        <v>1719</v>
      </c>
      <c r="H655" s="24" t="s">
        <v>346</v>
      </c>
      <c r="I655" s="25"/>
      <c r="J655" s="26" t="s">
        <v>385</v>
      </c>
    </row>
    <row r="656" spans="1:10" ht="11" customHeight="1" x14ac:dyDescent="0.25">
      <c r="A656" s="13" t="s">
        <v>1716</v>
      </c>
      <c r="B656" s="30" t="s">
        <v>354</v>
      </c>
      <c r="C656" s="28" t="s">
        <v>24</v>
      </c>
      <c r="D656" s="24" t="s">
        <v>1616</v>
      </c>
      <c r="E656" s="24"/>
      <c r="F656" s="24" t="s">
        <v>1617</v>
      </c>
      <c r="G656" s="24" t="s">
        <v>1618</v>
      </c>
      <c r="H656" s="24" t="s">
        <v>346</v>
      </c>
      <c r="I656" s="25"/>
      <c r="J656" s="26" t="s">
        <v>385</v>
      </c>
    </row>
    <row r="657" spans="1:10" ht="11" customHeight="1" x14ac:dyDescent="0.25">
      <c r="A657" s="13" t="s">
        <v>1584</v>
      </c>
      <c r="B657" s="30" t="s">
        <v>304</v>
      </c>
      <c r="C657" s="28" t="s">
        <v>270</v>
      </c>
      <c r="D657" s="24" t="s">
        <v>1616</v>
      </c>
      <c r="E657" s="24"/>
      <c r="F657" s="24" t="s">
        <v>1617</v>
      </c>
      <c r="G657" s="24" t="s">
        <v>1618</v>
      </c>
      <c r="H657" s="24" t="s">
        <v>361</v>
      </c>
      <c r="I657" s="25"/>
      <c r="J657" s="26" t="s">
        <v>385</v>
      </c>
    </row>
    <row r="658" spans="1:10" ht="11" customHeight="1" x14ac:dyDescent="0.25">
      <c r="A658" s="13" t="s">
        <v>386</v>
      </c>
      <c r="B658" s="30" t="s">
        <v>10</v>
      </c>
      <c r="C658" s="28" t="s">
        <v>52</v>
      </c>
      <c r="D658" s="24" t="s">
        <v>1616</v>
      </c>
      <c r="E658" s="24"/>
      <c r="F658" s="24" t="s">
        <v>1617</v>
      </c>
      <c r="G658" s="24" t="s">
        <v>1618</v>
      </c>
      <c r="H658" s="24" t="s">
        <v>363</v>
      </c>
      <c r="I658" s="25"/>
      <c r="J658" s="26" t="s">
        <v>385</v>
      </c>
    </row>
    <row r="659" spans="1:10" ht="11" customHeight="1" x14ac:dyDescent="0.25">
      <c r="A659" s="13" t="s">
        <v>1584</v>
      </c>
      <c r="B659" s="30" t="s">
        <v>304</v>
      </c>
      <c r="C659" s="28" t="s">
        <v>165</v>
      </c>
      <c r="D659" s="24" t="s">
        <v>1616</v>
      </c>
      <c r="E659" s="24"/>
      <c r="F659" s="24" t="s">
        <v>1617</v>
      </c>
      <c r="G659" s="24" t="s">
        <v>1618</v>
      </c>
      <c r="H659" s="24" t="s">
        <v>347</v>
      </c>
      <c r="I659" s="25"/>
      <c r="J659" s="26" t="s">
        <v>385</v>
      </c>
    </row>
    <row r="660" spans="1:10" ht="11" customHeight="1" x14ac:dyDescent="0.25">
      <c r="A660" s="13" t="s">
        <v>1584</v>
      </c>
      <c r="B660" s="30" t="s">
        <v>304</v>
      </c>
      <c r="C660" s="28" t="s">
        <v>180</v>
      </c>
      <c r="D660" s="24" t="s">
        <v>1616</v>
      </c>
      <c r="E660" s="24"/>
      <c r="F660" s="24" t="s">
        <v>1617</v>
      </c>
      <c r="G660" s="24" t="s">
        <v>1618</v>
      </c>
      <c r="H660" s="24" t="s">
        <v>349</v>
      </c>
      <c r="I660" s="25"/>
      <c r="J660" s="26" t="s">
        <v>385</v>
      </c>
    </row>
    <row r="661" spans="1:10" ht="11" customHeight="1" x14ac:dyDescent="0.25">
      <c r="A661" s="13" t="s">
        <v>1720</v>
      </c>
      <c r="B661" s="30" t="s">
        <v>377</v>
      </c>
      <c r="C661" s="28" t="s">
        <v>234</v>
      </c>
      <c r="D661" s="24" t="s">
        <v>1616</v>
      </c>
      <c r="E661" s="24"/>
      <c r="F661" s="24" t="s">
        <v>1617</v>
      </c>
      <c r="G661" s="24" t="s">
        <v>1618</v>
      </c>
      <c r="H661" s="24" t="s">
        <v>364</v>
      </c>
      <c r="I661" s="25"/>
      <c r="J661" s="26" t="s">
        <v>385</v>
      </c>
    </row>
    <row r="662" spans="1:10" ht="11" customHeight="1" x14ac:dyDescent="0.25">
      <c r="A662" s="13" t="s">
        <v>460</v>
      </c>
      <c r="B662" s="30" t="s">
        <v>43</v>
      </c>
      <c r="C662" s="28" t="s">
        <v>267</v>
      </c>
      <c r="D662" s="24" t="s">
        <v>1616</v>
      </c>
      <c r="E662" s="24"/>
      <c r="F662" s="24" t="s">
        <v>1617</v>
      </c>
      <c r="G662" s="24" t="s">
        <v>1618</v>
      </c>
      <c r="H662" s="24" t="s">
        <v>364</v>
      </c>
      <c r="I662" s="25"/>
      <c r="J662" s="26" t="s">
        <v>385</v>
      </c>
    </row>
    <row r="663" spans="1:10" ht="11" customHeight="1" x14ac:dyDescent="0.25">
      <c r="A663" s="13" t="s">
        <v>1716</v>
      </c>
      <c r="B663" s="30" t="s">
        <v>354</v>
      </c>
      <c r="C663" s="28" t="s">
        <v>324</v>
      </c>
      <c r="D663" s="24" t="s">
        <v>1616</v>
      </c>
      <c r="E663" s="24"/>
      <c r="F663" s="24" t="s">
        <v>1617</v>
      </c>
      <c r="G663" s="24" t="s">
        <v>1618</v>
      </c>
      <c r="H663" s="24" t="s">
        <v>364</v>
      </c>
      <c r="I663" s="25"/>
      <c r="J663" s="26" t="s">
        <v>385</v>
      </c>
    </row>
    <row r="664" spans="1:10" ht="11" customHeight="1" x14ac:dyDescent="0.25">
      <c r="A664" s="13" t="s">
        <v>1584</v>
      </c>
      <c r="B664" s="30" t="s">
        <v>304</v>
      </c>
      <c r="C664" s="28" t="s">
        <v>185</v>
      </c>
      <c r="D664" s="24" t="s">
        <v>1616</v>
      </c>
      <c r="E664" s="24"/>
      <c r="F664" s="24" t="s">
        <v>1617</v>
      </c>
      <c r="G664" s="24" t="s">
        <v>1618</v>
      </c>
      <c r="H664" s="24" t="s">
        <v>353</v>
      </c>
      <c r="I664" s="25"/>
      <c r="J664" s="26" t="s">
        <v>385</v>
      </c>
    </row>
    <row r="665" spans="1:10" s="15" customFormat="1" ht="15" customHeight="1" x14ac:dyDescent="0.35">
      <c r="A665" s="41"/>
      <c r="B665" s="38"/>
      <c r="C665" s="39" t="s">
        <v>378</v>
      </c>
      <c r="D665" s="40"/>
      <c r="E665" s="40"/>
      <c r="F665" s="11"/>
      <c r="G665" s="14"/>
      <c r="H665" s="14" t="s">
        <v>379</v>
      </c>
      <c r="I665" s="12"/>
      <c r="J665" s="12"/>
    </row>
    <row r="666" spans="1:10" s="15" customFormat="1" x14ac:dyDescent="0.35">
      <c r="A666" s="41"/>
      <c r="B666" s="38"/>
      <c r="C666" s="39" t="s">
        <v>1745</v>
      </c>
      <c r="D666" s="42"/>
      <c r="E666" s="43" t="s">
        <v>380</v>
      </c>
      <c r="F666" s="44"/>
      <c r="G666" s="44"/>
      <c r="H666" s="44" t="s">
        <v>381</v>
      </c>
      <c r="I666" s="45"/>
      <c r="J666" s="45"/>
    </row>
    <row r="667" spans="1:10" s="15" customFormat="1" x14ac:dyDescent="0.35">
      <c r="A667" s="41"/>
      <c r="B667" s="38"/>
      <c r="C667" s="46" t="s">
        <v>382</v>
      </c>
      <c r="D667" s="47"/>
      <c r="E667" s="48" t="s">
        <v>383</v>
      </c>
      <c r="F667" s="44"/>
      <c r="G667" s="44"/>
      <c r="H667" s="44"/>
      <c r="I667" s="45"/>
      <c r="J667" s="45"/>
    </row>
    <row r="668" spans="1:10" s="15" customFormat="1" x14ac:dyDescent="0.35">
      <c r="A668" s="41"/>
      <c r="B668" s="49" t="s">
        <v>384</v>
      </c>
      <c r="C668" s="50"/>
      <c r="D668" s="49"/>
      <c r="E668" s="49"/>
      <c r="F668" s="51"/>
      <c r="G668" s="49"/>
      <c r="H668" s="49"/>
      <c r="I668" s="52"/>
      <c r="J668" s="49"/>
    </row>
  </sheetData>
  <sortState xmlns:xlrd2="http://schemas.microsoft.com/office/spreadsheetml/2017/richdata2" ref="A510:J591">
    <sortCondition ref="C510"/>
  </sortState>
  <hyperlinks>
    <hyperlink ref="H567" r:id="rId1" xr:uid="{3F023223-8D07-4A8E-821A-F4A3AF83C372}"/>
    <hyperlink ref="I45" r:id="rId2" display="https://docs.google.com/forms/d/e/1FAIpQLScVFeDo8VnL5Qy6pcNJ2kGZXuVimF0M12S9rsXUkfBae-ML0A/viewform" xr:uid="{46CA12EB-0950-4758-9A03-EEAE149B0019}"/>
    <hyperlink ref="I10" r:id="rId3" xr:uid="{4CEF46C4-99C6-4D41-BB43-C52C7568A0E7}"/>
    <hyperlink ref="I28" r:id="rId4" xr:uid="{6158E5E5-BA60-4911-A885-F69E40063CD6}"/>
    <hyperlink ref="I38" r:id="rId5" xr:uid="{4FA9FF25-19F0-47A9-AF30-A1C93AD501E1}"/>
    <hyperlink ref="I39" r:id="rId6" xr:uid="{2DE39FBE-167D-487D-867C-D32242EE2F74}"/>
    <hyperlink ref="I41" r:id="rId7" xr:uid="{9C5C7CC7-3D25-4B04-B1F8-8463C7557ADD}"/>
    <hyperlink ref="I42" r:id="rId8" xr:uid="{14D9ABF0-90EF-441F-AB50-E17312DBD092}"/>
    <hyperlink ref="I48" r:id="rId9" xr:uid="{2EE96315-997D-4BA8-A714-DE51DDB54B77}"/>
    <hyperlink ref="I58" r:id="rId10" xr:uid="{9E0B6FCA-8A84-439E-8997-9EF13FFD1CA6}"/>
    <hyperlink ref="I67" r:id="rId11" xr:uid="{8892BC45-6AB7-4410-89DC-8C886E9E9E07}"/>
    <hyperlink ref="I84" r:id="rId12" xr:uid="{CC931445-5A14-4164-9DEE-E6DD83B096BC}"/>
    <hyperlink ref="I101" r:id="rId13" xr:uid="{81BE22C0-C136-4360-9FE6-99B7E7AE78CC}"/>
    <hyperlink ref="I108" r:id="rId14" xr:uid="{55CACDAA-1F88-45F1-9195-1B5E88543378}"/>
    <hyperlink ref="I114" r:id="rId15" xr:uid="{A31934D1-7079-4B3C-947F-7C9FEC76B7FC}"/>
    <hyperlink ref="I125" r:id="rId16" xr:uid="{C6ED94FA-020F-4134-B5C9-01C241EFD2FB}"/>
    <hyperlink ref="I66" r:id="rId17" xr:uid="{FC7C2B6D-6962-45B3-9390-3DF7ADAF731B}"/>
    <hyperlink ref="I83" r:id="rId18" xr:uid="{38FC601C-8A8E-4AF9-9455-240E91703159}"/>
    <hyperlink ref="I100" r:id="rId19" xr:uid="{5B72F2E3-98BD-4E7C-8AD2-E83293215830}"/>
    <hyperlink ref="I104" r:id="rId20" xr:uid="{A471AE25-DF39-486D-96FA-5111D4BF56A0}"/>
    <hyperlink ref="I25" r:id="rId21" xr:uid="{52802952-4696-4516-ADB0-98880EC50DC6}"/>
    <hyperlink ref="I40" r:id="rId22" xr:uid="{CFFC0188-2D64-494D-8A93-1EB764E34693}"/>
  </hyperlinks>
  <printOptions horizontalCentered="1"/>
  <pageMargins left="0.23622047244094491" right="0.15748031496062992" top="0.31496062992125984" bottom="0.43307086614173229" header="0.15748031496062992" footer="0.15748031496062992"/>
  <pageSetup paperSize="9" scale="73" orientation="landscape" r:id="rId23"/>
  <headerFooter>
    <oddHeader>&amp;CSăptămîna 5 - 11 iun 2026</oddHeader>
    <oddFooter>&amp;L&amp;P/&amp;N</oddFooter>
  </headerFooter>
  <drawing r:id="rId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PwC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Razvan Penescu (RO)</dc:creator>
  <cp:lastModifiedBy>Razvan Penescu (RO)</cp:lastModifiedBy>
  <cp:lastPrinted>2026-06-05T00:35:22Z</cp:lastPrinted>
  <dcterms:created xsi:type="dcterms:W3CDTF">2026-06-05T00:11:40Z</dcterms:created>
  <dcterms:modified xsi:type="dcterms:W3CDTF">2026-06-05T00:35:43Z</dcterms:modified>
</cp:coreProperties>
</file>